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000" windowHeight="7335" tabRatio="785" activeTab="5"/>
  </bookViews>
  <sheets>
    <sheet name="MICHAEL EINGABE" sheetId="1" r:id="rId1"/>
    <sheet name="THOMAS EINGABE" sheetId="2" r:id="rId2"/>
    <sheet name="VERGLEICH MONAT" sheetId="3" r:id="rId3"/>
    <sheet name="Monatswerte" sheetId="4" state="hidden" r:id="rId4"/>
    <sheet name="VERGLEICH TAGE" sheetId="5" r:id="rId5"/>
    <sheet name="SOLL-IST-VERGLEICH" sheetId="6" r:id="rId6"/>
  </sheets>
  <definedNames>
    <definedName name="Michael">'Monatswerte'!$B$1</definedName>
    <definedName name="select">'Monatswerte'!$E$6</definedName>
    <definedName name="Thomas">'Monatswerte'!$C$1</definedName>
  </definedNames>
  <calcPr fullCalcOnLoad="1"/>
</workbook>
</file>

<file path=xl/comments3.xml><?xml version="1.0" encoding="utf-8"?>
<comments xmlns="http://schemas.openxmlformats.org/spreadsheetml/2006/main">
  <authors>
    <author>R?hlmann</author>
  </authors>
  <commentList>
    <comment ref="N3" authorId="0">
      <text>
        <r>
          <rPr>
            <b/>
            <sz val="8"/>
            <rFont val="Tahoma"/>
            <family val="0"/>
          </rPr>
          <t>Erläuterung:</t>
        </r>
        <r>
          <rPr>
            <sz val="8"/>
            <rFont val="Tahoma"/>
            <family val="0"/>
          </rPr>
          <t xml:space="preserve">
"Referenzanlagen" sind alle Anlagen im Postleitzahlgebiet 595 mit exakter Südausrichtung, Dachneigung 42 bis 45 Grad, die auf der Internetseite www.pv-ertraege.de ihre Einspeiseerträge pro installierte kWp melden. Es ist ein guter Vergleich für jeden Anlagenbesitzer, um zu sehen, dass die eigene Anlage "im Schnitt" liegt (oder nicht).</t>
        </r>
      </text>
    </comment>
  </commentList>
</comments>
</file>

<file path=xl/sharedStrings.xml><?xml version="1.0" encoding="utf-8"?>
<sst xmlns="http://schemas.openxmlformats.org/spreadsheetml/2006/main" count="272" uniqueCount="69">
  <si>
    <t>Eingabe des eingespeisten Stroms in kWh:</t>
  </si>
  <si>
    <t>Start:</t>
  </si>
  <si>
    <t>Datum</t>
  </si>
  <si>
    <t>JANUAR</t>
  </si>
  <si>
    <t>eingespeist</t>
  </si>
  <si>
    <t>Zählerstand</t>
  </si>
  <si>
    <t>Monat</t>
  </si>
  <si>
    <t>kumuliert</t>
  </si>
  <si>
    <t>FEBRUAR</t>
  </si>
  <si>
    <t>MÄRZ</t>
  </si>
  <si>
    <t>mit Zähler Anfangsstand:</t>
  </si>
  <si>
    <t>Größe Anlage: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</si>
  <si>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</si>
  <si>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</si>
  <si>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</si>
  <si>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</si>
  <si>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</si>
  <si>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</si>
  <si>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</si>
  <si>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</si>
  <si>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</si>
  <si>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</si>
  <si>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</si>
  <si>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</si>
  <si>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</si>
  <si>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</si>
  <si>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</si>
  <si>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</si>
  <si>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</si>
  <si>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</si>
  <si>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</si>
  <si>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</si>
  <si>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</si>
  <si>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</si>
  <si>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Michael 
gesamt</t>
  </si>
  <si>
    <t>Michael
pro kWp</t>
  </si>
  <si>
    <t>Anzahl
Werte</t>
  </si>
  <si>
    <t>Summe</t>
  </si>
  <si>
    <t>Thomas 
gesamt</t>
  </si>
  <si>
    <t>Thomas
pro kWp</t>
  </si>
  <si>
    <t>Differenz
gesamt</t>
  </si>
  <si>
    <t>Differenz
pro kWp</t>
  </si>
  <si>
    <t>Referenz-
anlagen</t>
  </si>
  <si>
    <t>Tag</t>
  </si>
  <si>
    <t>Michael</t>
  </si>
  <si>
    <t>Thomas</t>
  </si>
  <si>
    <t>Zeige Vergleich Monat</t>
  </si>
  <si>
    <t>select</t>
  </si>
  <si>
    <t>Übersetzung</t>
  </si>
  <si>
    <t>Spalte</t>
  </si>
  <si>
    <t>Summe der Einspeisewerte für Monat</t>
  </si>
  <si>
    <t>Michael:</t>
  </si>
  <si>
    <t>Thomas:</t>
  </si>
  <si>
    <t xml:space="preserve">       Jahr 2006. </t>
  </si>
  <si>
    <t>Zeige Einspeisewerte:</t>
  </si>
  <si>
    <t>Anlage Michael</t>
  </si>
  <si>
    <t>Anlage Thomas</t>
  </si>
  <si>
    <t>Wert:</t>
  </si>
  <si>
    <t>Die Erträge aus den Sollwerten decken Zins u. Tilgung der Fremdfinanzierung</t>
  </si>
  <si>
    <t>Michael 
SOLL</t>
  </si>
  <si>
    <t>Michael
IST</t>
  </si>
  <si>
    <t>Thomas 
SOLL</t>
  </si>
  <si>
    <t>Thomas
IST</t>
  </si>
  <si>
    <t>ABW</t>
  </si>
  <si>
    <t>SOLL-IST-VERGLEICH PRO ANLAGE</t>
  </si>
  <si>
    <t>Tage</t>
  </si>
  <si>
    <t>SollDiagramm</t>
  </si>
  <si>
    <t>Zeige Diagramm für:</t>
  </si>
  <si>
    <t xml:space="preserve">VERGLEICH DER PHOTOVOLTAIK-ANLAGEN JAHR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</si>
</sst>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&quot;kWh&quot;"/>
    <numFmt numFmtId="173" formatCode="0.0"/>
    <numFmt numFmtId="174" formatCode="#,##0.0\ &quot;kWp&quot;"/>
    <numFmt numFmtId="175" formatCode="#,##0.00\ &quot;kWp&quot;"/>
    <numFmt numFmtId="176" formatCode="0.0%"/>
    <numFmt numFmtId="177" formatCode="#,##0\ &quot;kWh&quot;"/>
    <numFmt numFmtId="178" formatCode="#,##0.0"/>
    <numFmt numFmtId="179" formatCode="0.000"/>
    <numFmt numFmtId="180" formatCode="#,##0.00\ [$€-1]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4.5"/>
      <name val="Arial"/>
      <family val="0"/>
    </font>
    <font>
      <sz val="19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.75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25"/>
      <name val="Arial"/>
      <family val="0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right"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5" borderId="2" xfId="0" applyNumberFormat="1" applyFill="1" applyBorder="1" applyAlignment="1" applyProtection="1">
      <alignment horizontal="center"/>
      <protection locked="0"/>
    </xf>
    <xf numFmtId="172" fontId="0" fillId="5" borderId="2" xfId="0" applyNumberFormat="1" applyFill="1" applyBorder="1" applyAlignment="1" applyProtection="1">
      <alignment/>
      <protection locked="0"/>
    </xf>
    <xf numFmtId="172" fontId="0" fillId="6" borderId="4" xfId="0" applyNumberFormat="1" applyFill="1" applyBorder="1" applyAlignment="1" applyProtection="1">
      <alignment/>
      <protection locked="0"/>
    </xf>
    <xf numFmtId="172" fontId="0" fillId="6" borderId="5" xfId="0" applyNumberFormat="1" applyFill="1" applyBorder="1" applyAlignment="1" applyProtection="1">
      <alignment/>
      <protection locked="0"/>
    </xf>
    <xf numFmtId="172" fontId="0" fillId="0" borderId="5" xfId="0" applyNumberFormat="1" applyFill="1" applyBorder="1" applyAlignment="1">
      <alignment/>
    </xf>
    <xf numFmtId="172" fontId="0" fillId="3" borderId="4" xfId="0" applyNumberFormat="1" applyFill="1" applyBorder="1" applyAlignment="1" applyProtection="1">
      <alignment/>
      <protection locked="0"/>
    </xf>
    <xf numFmtId="172" fontId="0" fillId="3" borderId="5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6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/>
    </xf>
    <xf numFmtId="172" fontId="0" fillId="0" borderId="5" xfId="0" applyNumberFormat="1" applyFill="1" applyBorder="1" applyAlignment="1" applyProtection="1">
      <alignment/>
      <protection locked="0"/>
    </xf>
    <xf numFmtId="175" fontId="0" fillId="5" borderId="2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78" fontId="0" fillId="0" borderId="0" xfId="0" applyNumberFormat="1" applyAlignment="1">
      <alignment/>
    </xf>
    <xf numFmtId="0" fontId="1" fillId="2" borderId="1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 applyProtection="1">
      <alignment/>
      <protection hidden="1"/>
    </xf>
    <xf numFmtId="178" fontId="0" fillId="0" borderId="12" xfId="0" applyNumberFormat="1" applyBorder="1" applyAlignment="1" applyProtection="1">
      <alignment/>
      <protection hidden="1"/>
    </xf>
    <xf numFmtId="0" fontId="11" fillId="0" borderId="8" xfId="0" applyNumberFormat="1" applyFont="1" applyBorder="1" applyAlignment="1" applyProtection="1">
      <alignment/>
      <protection hidden="1"/>
    </xf>
    <xf numFmtId="0" fontId="11" fillId="0" borderId="12" xfId="0" applyNumberFormat="1" applyFont="1" applyBorder="1" applyAlignment="1" applyProtection="1">
      <alignment/>
      <protection hidden="1"/>
    </xf>
    <xf numFmtId="180" fontId="0" fillId="0" borderId="9" xfId="0" applyNumberFormat="1" applyBorder="1" applyAlignment="1" applyProtection="1">
      <alignment/>
      <protection hidden="1"/>
    </xf>
    <xf numFmtId="180" fontId="0" fillId="0" borderId="13" xfId="0" applyNumberFormat="1" applyBorder="1" applyAlignment="1" applyProtection="1">
      <alignment/>
      <protection hidden="1"/>
    </xf>
    <xf numFmtId="0" fontId="1" fillId="5" borderId="15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172" fontId="0" fillId="0" borderId="4" xfId="0" applyNumberForma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16" xfId="0" applyNumberForma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72" fontId="0" fillId="0" borderId="17" xfId="0" applyNumberForma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72" fontId="1" fillId="0" borderId="2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80" fontId="0" fillId="0" borderId="0" xfId="0" applyNumberForma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172" fontId="19" fillId="0" borderId="0" xfId="0" applyNumberFormat="1" applyFont="1" applyBorder="1" applyAlignment="1">
      <alignment/>
    </xf>
    <xf numFmtId="172" fontId="0" fillId="4" borderId="18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" fillId="6" borderId="2" xfId="0" applyFont="1" applyFill="1" applyBorder="1" applyAlignment="1" applyProtection="1">
      <alignment/>
      <protection/>
    </xf>
    <xf numFmtId="0" fontId="1" fillId="6" borderId="15" xfId="0" applyFont="1" applyFill="1" applyBorder="1" applyAlignment="1" applyProtection="1">
      <alignment horizontal="center" wrapText="1"/>
      <protection/>
    </xf>
    <xf numFmtId="0" fontId="1" fillId="6" borderId="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15" xfId="0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horizontal="center" wrapText="1"/>
      <protection/>
    </xf>
    <xf numFmtId="0" fontId="1" fillId="4" borderId="2" xfId="0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172" fontId="0" fillId="0" borderId="4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72" fontId="0" fillId="0" borderId="17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1" fillId="0" borderId="2" xfId="0" applyNumberFormat="1" applyFont="1" applyBorder="1" applyAlignment="1" applyProtection="1">
      <alignment/>
      <protection/>
    </xf>
    <xf numFmtId="0" fontId="0" fillId="6" borderId="0" xfId="0" applyFill="1" applyAlignment="1" applyProtection="1">
      <alignment horizontal="right"/>
      <protection/>
    </xf>
    <xf numFmtId="180" fontId="0" fillId="6" borderId="0" xfId="0" applyNumberFormat="1" applyFill="1" applyAlignment="1" applyProtection="1">
      <alignment horizontal="right"/>
      <protection/>
    </xf>
    <xf numFmtId="0" fontId="0" fillId="3" borderId="0" xfId="0" applyFill="1" applyAlignment="1" applyProtection="1">
      <alignment horizontal="right"/>
      <protection/>
    </xf>
    <xf numFmtId="180" fontId="0" fillId="3" borderId="0" xfId="0" applyNumberForma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Eingespeister Strom pro kWp</a:t>
            </a:r>
          </a:p>
        </c:rich>
      </c:tx>
      <c:layout>
        <c:manualLayout>
          <c:xMode val="factor"/>
          <c:yMode val="factor"/>
          <c:x val="-0.2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1"/>
          <c:w val="0.9875"/>
          <c:h val="0.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'VERGLEICH MONAT'!$C$3</c:f>
              <c:strCache>
                <c:ptCount val="1"/>
                <c:pt idx="0">
                  <c:v>Michael
pro kWp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'VERGLEICH MONAT'!$A$4:$A$15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'VERGLEICH MONAT'!$C$4:$C$15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44.39393939394013</c:v>
                </c:pt>
                <c:pt idx="9">
                  <c:v>83.33333333333333</c:v>
                </c:pt>
                <c:pt idx="10">
                  <c:v>46.830808080807344</c:v>
                </c:pt>
                <c:pt idx="11">
                  <c:v>33.82575757575684</c:v>
                </c:pt>
              </c:numCache>
            </c:numRef>
          </c:val>
        </c:ser>
        <c:ser>
          <c:idx val="0"/>
          <c:order val="1"/>
          <c:tx>
            <c:strRef>
              <c:f>'VERGLEICH MONAT'!$H$3</c:f>
              <c:strCache>
                <c:ptCount val="1"/>
                <c:pt idx="0">
                  <c:v>Thomas
pro kWp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'VERGLEICH MONAT'!$A$4:$A$15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'VERGLEICH MONAT'!$H$4:$H$15</c:f>
              <c:numCache>
                <c:ptCount val="12"/>
                <c:pt idx="0">
                  <c:v>52.28571428571419</c:v>
                </c:pt>
                <c:pt idx="1">
                  <c:v>39.51020408163273</c:v>
                </c:pt>
                <c:pt idx="2">
                  <c:v>81.11564625850338</c:v>
                </c:pt>
                <c:pt idx="3">
                  <c:v>84.21768707482994</c:v>
                </c:pt>
                <c:pt idx="4">
                  <c:v>114.96598639455783</c:v>
                </c:pt>
                <c:pt idx="5">
                  <c:v>125.44217687074831</c:v>
                </c:pt>
                <c:pt idx="6">
                  <c:v>141.4013605442176</c:v>
                </c:pt>
                <c:pt idx="7">
                  <c:v>85.6734693877552</c:v>
                </c:pt>
                <c:pt idx="8">
                  <c:v>112.61224489795929</c:v>
                </c:pt>
                <c:pt idx="9">
                  <c:v>76.24489795918363</c:v>
                </c:pt>
                <c:pt idx="10">
                  <c:v>39.02040816326521</c:v>
                </c:pt>
                <c:pt idx="11">
                  <c:v>24.217687074829932</c:v>
                </c:pt>
              </c:numCache>
            </c:numRef>
          </c:val>
        </c:ser>
        <c:axId val="48491075"/>
        <c:axId val="33766492"/>
      </c:barChart>
      <c:lineChart>
        <c:grouping val="standard"/>
        <c:varyColors val="0"/>
        <c:ser>
          <c:idx val="2"/>
          <c:order val="2"/>
          <c:tx>
            <c:strRef>
              <c:f>'VERGLEICH MONAT'!$N$3</c:f>
              <c:strCache>
                <c:ptCount val="1"/>
                <c:pt idx="0">
                  <c:v>Referenz-
anlagen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'VERGLEICH MONAT'!$A$4:$A$15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'VERGLEICH MONAT'!$N$4:$N$15</c:f>
              <c:numCache>
                <c:ptCount val="12"/>
                <c:pt idx="0">
                  <c:v>37</c:v>
                </c:pt>
                <c:pt idx="1">
                  <c:v>30</c:v>
                </c:pt>
                <c:pt idx="2">
                  <c:v>75</c:v>
                </c:pt>
                <c:pt idx="3">
                  <c:v>87</c:v>
                </c:pt>
                <c:pt idx="4">
                  <c:v>108</c:v>
                </c:pt>
                <c:pt idx="5">
                  <c:v>126</c:v>
                </c:pt>
                <c:pt idx="6">
                  <c:v>142</c:v>
                </c:pt>
                <c:pt idx="7">
                  <c:v>90</c:v>
                </c:pt>
                <c:pt idx="8">
                  <c:v>106</c:v>
                </c:pt>
                <c:pt idx="9">
                  <c:v>67</c:v>
                </c:pt>
                <c:pt idx="10">
                  <c:v>26</c:v>
                </c:pt>
              </c:numCache>
            </c:numRef>
          </c:val>
          <c:smooth val="0"/>
        </c:ser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044"/>
          <c:w val="0.326"/>
          <c:h val="0.09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"/>
          <c:w val="0.983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Monatswerte!$B$3</c:f>
              <c:strCache>
                <c:ptCount val="1"/>
                <c:pt idx="0">
                  <c:v>Michael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Monatswerte!$B$4:$B$34</c:f>
              <c:numCache>
                <c:ptCount val="31"/>
                <c:pt idx="0">
                  <c:v>2.815656565655096</c:v>
                </c:pt>
                <c:pt idx="1">
                  <c:v>1.0227272727280077</c:v>
                </c:pt>
                <c:pt idx="2">
                  <c:v>2.0202020202020203</c:v>
                </c:pt>
                <c:pt idx="3">
                  <c:v>0.6186868686861338</c:v>
                </c:pt>
                <c:pt idx="4">
                  <c:v>1.2878787878802578</c:v>
                </c:pt>
                <c:pt idx="5">
                  <c:v>0.7702020202027552</c:v>
                </c:pt>
                <c:pt idx="6">
                  <c:v>0.9343434343426994</c:v>
                </c:pt>
                <c:pt idx="7">
                  <c:v>0.5050505050505051</c:v>
                </c:pt>
                <c:pt idx="8">
                  <c:v>0.707070707071442</c:v>
                </c:pt>
                <c:pt idx="9">
                  <c:v>2.3989898989898992</c:v>
                </c:pt>
                <c:pt idx="10">
                  <c:v>0.3914141414112016</c:v>
                </c:pt>
                <c:pt idx="11">
                  <c:v>2.626262626264831</c:v>
                </c:pt>
                <c:pt idx="12">
                  <c:v>0.39141414141487635</c:v>
                </c:pt>
                <c:pt idx="13">
                  <c:v>0.6691919191904493</c:v>
                </c:pt>
                <c:pt idx="14">
                  <c:v>3.2954545454552804</c:v>
                </c:pt>
                <c:pt idx="15">
                  <c:v>0.49242424242350746</c:v>
                </c:pt>
                <c:pt idx="16">
                  <c:v>0.8964646464653814</c:v>
                </c:pt>
                <c:pt idx="17">
                  <c:v>0.6313131313131313</c:v>
                </c:pt>
                <c:pt idx="18">
                  <c:v>0.9090909090887043</c:v>
                </c:pt>
                <c:pt idx="19">
                  <c:v>0.4040404040418739</c:v>
                </c:pt>
                <c:pt idx="20">
                  <c:v>0.5050505050505051</c:v>
                </c:pt>
                <c:pt idx="21">
                  <c:v>0.44191919191919193</c:v>
                </c:pt>
                <c:pt idx="22">
                  <c:v>0.6691919191904493</c:v>
                </c:pt>
                <c:pt idx="23">
                  <c:v>0.4797979798001846</c:v>
                </c:pt>
                <c:pt idx="24">
                  <c:v>0.5555555555548206</c:v>
                </c:pt>
                <c:pt idx="25">
                  <c:v>2.904040404040404</c:v>
                </c:pt>
                <c:pt idx="26">
                  <c:v>0.6944444444444444</c:v>
                </c:pt>
                <c:pt idx="27">
                  <c:v>0.39141414141487635</c:v>
                </c:pt>
                <c:pt idx="28">
                  <c:v>2.3611111111089063</c:v>
                </c:pt>
                <c:pt idx="29">
                  <c:v>0.4545454545461895</c:v>
                </c:pt>
                <c:pt idx="30">
                  <c:v>0.5808080808088157</c:v>
                </c:pt>
              </c:numCache>
            </c:numRef>
          </c:val>
        </c:ser>
        <c:ser>
          <c:idx val="1"/>
          <c:order val="1"/>
          <c:tx>
            <c:strRef>
              <c:f>Monatswerte!$C$3</c:f>
              <c:strCache>
                <c:ptCount val="1"/>
                <c:pt idx="0">
                  <c:v>Thomas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Monatswerte!$C$4:$C$34</c:f>
              <c:numCache>
                <c:ptCount val="31"/>
                <c:pt idx="0">
                  <c:v>2.8299319727892644</c:v>
                </c:pt>
                <c:pt idx="1">
                  <c:v>0.6258503401358565</c:v>
                </c:pt>
                <c:pt idx="2">
                  <c:v>1.8231292517008784</c:v>
                </c:pt>
                <c:pt idx="3">
                  <c:v>0.217687074829734</c:v>
                </c:pt>
                <c:pt idx="4">
                  <c:v>1.0068027210886334</c:v>
                </c:pt>
                <c:pt idx="5">
                  <c:v>0.40816326530612246</c:v>
                </c:pt>
                <c:pt idx="6">
                  <c:v>0.653061224489697</c:v>
                </c:pt>
                <c:pt idx="7">
                  <c:v>0.17687074829922075</c:v>
                </c:pt>
                <c:pt idx="8">
                  <c:v>0.2857142857143352</c:v>
                </c:pt>
                <c:pt idx="9">
                  <c:v>2.272108843537514</c:v>
                </c:pt>
                <c:pt idx="10">
                  <c:v>0</c:v>
                </c:pt>
                <c:pt idx="11">
                  <c:v>2.612244897959035</c:v>
                </c:pt>
                <c:pt idx="12">
                  <c:v>0</c:v>
                </c:pt>
                <c:pt idx="13">
                  <c:v>0.24489795918382198</c:v>
                </c:pt>
                <c:pt idx="14">
                  <c:v>3.3197278911564134</c:v>
                </c:pt>
                <c:pt idx="15">
                  <c:v>0.1360544217687075</c:v>
                </c:pt>
                <c:pt idx="16">
                  <c:v>0.8163265306122449</c:v>
                </c:pt>
                <c:pt idx="17">
                  <c:v>0</c:v>
                </c:pt>
                <c:pt idx="18">
                  <c:v>0.5034013605443167</c:v>
                </c:pt>
                <c:pt idx="19">
                  <c:v>0.013605442176672764</c:v>
                </c:pt>
                <c:pt idx="20">
                  <c:v>0.09523809523819424</c:v>
                </c:pt>
                <c:pt idx="21">
                  <c:v>0.02721088435384049</c:v>
                </c:pt>
                <c:pt idx="22">
                  <c:v>0.02721088435359301</c:v>
                </c:pt>
                <c:pt idx="23">
                  <c:v>0.14965986394562775</c:v>
                </c:pt>
                <c:pt idx="24">
                  <c:v>0.20408163265306123</c:v>
                </c:pt>
                <c:pt idx="25">
                  <c:v>2.911564625850291</c:v>
                </c:pt>
                <c:pt idx="26">
                  <c:v>0.3265306122448485</c:v>
                </c:pt>
                <c:pt idx="27">
                  <c:v>0</c:v>
                </c:pt>
                <c:pt idx="28">
                  <c:v>2.272108843537514</c:v>
                </c:pt>
                <c:pt idx="29">
                  <c:v>0.02721088435384049</c:v>
                </c:pt>
                <c:pt idx="30">
                  <c:v>0.23129251700665424</c:v>
                </c:pt>
              </c:numCache>
            </c:numRef>
          </c:val>
        </c:ser>
        <c:axId val="35462973"/>
        <c:axId val="50731302"/>
      </c:bar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\ &quot;kWh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"/>
          <c:w val="0.1845"/>
          <c:h val="0.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SOLL-IST VERGLEICH IN KWH</a:t>
            </a:r>
          </a:p>
        </c:rich>
      </c:tx>
      <c:layout>
        <c:manualLayout>
          <c:xMode val="factor"/>
          <c:yMode val="factor"/>
          <c:x val="-0.2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095"/>
          <c:w val="0.98675"/>
          <c:h val="0.9905"/>
        </c:manualLayout>
      </c:layout>
      <c:lineChart>
        <c:grouping val="standard"/>
        <c:varyColors val="0"/>
        <c:ser>
          <c:idx val="1"/>
          <c:order val="0"/>
          <c:tx>
            <c:strRef>
              <c:f>'SOLL-IST-VERGLEICH'!$I$24</c:f>
              <c:strCache>
                <c:ptCount val="1"/>
                <c:pt idx="0">
                  <c:v>Thomas IST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'SOLL-IST-VERGLEICH'!$G$4:$G$15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'SOLL-IST-VERGLEICH'!$I$25:$I$36</c:f>
              <c:numCache>
                <c:ptCount val="12"/>
                <c:pt idx="0">
                  <c:v>384.2999999999993</c:v>
                </c:pt>
                <c:pt idx="1">
                  <c:v>290.40000000000055</c:v>
                </c:pt>
                <c:pt idx="2">
                  <c:v>596.1999999999998</c:v>
                </c:pt>
                <c:pt idx="3">
                  <c:v>619</c:v>
                </c:pt>
                <c:pt idx="4">
                  <c:v>845</c:v>
                </c:pt>
                <c:pt idx="5">
                  <c:v>922</c:v>
                </c:pt>
                <c:pt idx="6">
                  <c:v>1039.2999999999993</c:v>
                </c:pt>
                <c:pt idx="7">
                  <c:v>629.7000000000007</c:v>
                </c:pt>
                <c:pt idx="8">
                  <c:v>827.7000000000007</c:v>
                </c:pt>
                <c:pt idx="9">
                  <c:v>560.3999999999996</c:v>
                </c:pt>
                <c:pt idx="10">
                  <c:v>286.7999999999993</c:v>
                </c:pt>
                <c:pt idx="11">
                  <c:v>178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'SOLL-IST-VERGLEICH'!$H$24</c:f>
              <c:strCache>
                <c:ptCount val="1"/>
                <c:pt idx="0">
                  <c:v>Thomas SOLL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'SOLL-IST-VERGLEICH'!$G$4:$G$15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'SOLL-IST-VERGLEICH'!$H$25:$H$36</c:f>
              <c:numCache>
                <c:ptCount val="12"/>
                <c:pt idx="0">
                  <c:v>211.79025</c:v>
                </c:pt>
                <c:pt idx="1">
                  <c:v>309.25125</c:v>
                </c:pt>
                <c:pt idx="2">
                  <c:v>593.450025</c:v>
                </c:pt>
                <c:pt idx="3">
                  <c:v>712.215</c:v>
                </c:pt>
                <c:pt idx="4">
                  <c:v>708.4665</c:v>
                </c:pt>
                <c:pt idx="5">
                  <c:v>774.69</c:v>
                </c:pt>
                <c:pt idx="6">
                  <c:v>693.4725</c:v>
                </c:pt>
                <c:pt idx="7">
                  <c:v>726.646725</c:v>
                </c:pt>
                <c:pt idx="8">
                  <c:v>662.235</c:v>
                </c:pt>
                <c:pt idx="9">
                  <c:v>459.816</c:v>
                </c:pt>
                <c:pt idx="10">
                  <c:v>219.28725</c:v>
                </c:pt>
                <c:pt idx="11">
                  <c:v>176.1795</c:v>
                </c:pt>
              </c:numCache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2853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0445"/>
          <c:w val="0.1065"/>
          <c:h val="0.18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47625</xdr:rowOff>
    </xdr:from>
    <xdr:to>
      <xdr:col>14</xdr:col>
      <xdr:colOff>571500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9050" y="3162300"/>
        <a:ext cx="9229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66675</xdr:rowOff>
    </xdr:from>
    <xdr:to>
      <xdr:col>12</xdr:col>
      <xdr:colOff>19050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38100" y="352425"/>
        <a:ext cx="9124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47625</xdr:rowOff>
    </xdr:from>
    <xdr:to>
      <xdr:col>12</xdr:col>
      <xdr:colOff>238125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9525" y="3486150"/>
        <a:ext cx="86677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showGridLines="0" workbookViewId="0" topLeftCell="A1">
      <pane ySplit="5" topLeftCell="BM6" activePane="bottomLeft" state="frozen"/>
      <selection pane="topLeft" activeCell="AM7" sqref="AM7"/>
      <selection pane="bottomLeft" activeCell="A2" sqref="A2"/>
    </sheetView>
  </sheetViews>
  <sheetFormatPr defaultColWidth="11.421875" defaultRowHeight="12.75"/>
  <cols>
    <col min="1" max="1" width="11.421875" style="2" customWidth="1"/>
    <col min="2" max="2" width="13.7109375" style="0" customWidth="1"/>
    <col min="3" max="3" width="14.140625" style="0" bestFit="1" customWidth="1"/>
    <col min="4" max="4" width="2.7109375" style="0" customWidth="1"/>
    <col min="6" max="7" width="13.7109375" style="0" customWidth="1"/>
    <col min="8" max="8" width="2.7109375" style="0" customWidth="1"/>
    <col min="10" max="11" width="13.7109375" style="0" customWidth="1"/>
    <col min="12" max="12" width="2.7109375" style="0" customWidth="1"/>
    <col min="14" max="15" width="13.7109375" style="0" customWidth="1"/>
    <col min="16" max="16" width="2.57421875" style="0" customWidth="1"/>
    <col min="18" max="19" width="13.7109375" style="0" customWidth="1"/>
    <col min="20" max="20" width="2.28125" style="0" customWidth="1"/>
    <col min="22" max="23" width="13.7109375" style="0" customWidth="1"/>
    <col min="24" max="24" width="2.7109375" style="0" customWidth="1"/>
    <col min="26" max="27" width="13.7109375" style="0" customWidth="1"/>
    <col min="28" max="28" width="2.7109375" style="0" customWidth="1"/>
    <col min="30" max="31" width="13.7109375" style="0" customWidth="1"/>
    <col min="32" max="32" width="2.7109375" style="0" customWidth="1"/>
    <col min="33" max="33" width="12.28125" style="0" bestFit="1" customWidth="1"/>
    <col min="34" max="35" width="13.7109375" style="0" customWidth="1"/>
    <col min="36" max="36" width="2.7109375" style="0" customWidth="1"/>
    <col min="38" max="39" width="13.7109375" style="0" customWidth="1"/>
    <col min="40" max="40" width="2.7109375" style="0" customWidth="1"/>
    <col min="42" max="43" width="13.7109375" style="0" customWidth="1"/>
    <col min="44" max="44" width="2.7109375" style="0" customWidth="1"/>
    <col min="46" max="47" width="13.7109375" style="0" customWidth="1"/>
  </cols>
  <sheetData>
    <row r="1" spans="1:13" ht="12.75">
      <c r="A1" s="4" t="s">
        <v>0</v>
      </c>
      <c r="E1" s="8" t="s">
        <v>1</v>
      </c>
      <c r="F1" s="15">
        <v>38718</v>
      </c>
      <c r="G1" s="86" t="s">
        <v>10</v>
      </c>
      <c r="H1" s="87"/>
      <c r="I1" s="88"/>
      <c r="J1" s="16">
        <v>150413.6</v>
      </c>
      <c r="K1" s="86" t="s">
        <v>11</v>
      </c>
      <c r="L1" s="88"/>
      <c r="M1" s="29">
        <v>7.92</v>
      </c>
    </row>
    <row r="3" spans="1:47" ht="12.75">
      <c r="A3" s="12" t="s">
        <v>3</v>
      </c>
      <c r="B3" s="8" t="s">
        <v>6</v>
      </c>
      <c r="C3" s="11">
        <f>SUM(C6:C36)</f>
        <v>0</v>
      </c>
      <c r="E3" s="12" t="s">
        <v>8</v>
      </c>
      <c r="F3" s="8" t="s">
        <v>6</v>
      </c>
      <c r="G3" s="11">
        <f>IF(F6=0,0,SUM(G6:G36))</f>
        <v>0</v>
      </c>
      <c r="I3" s="12" t="s">
        <v>9</v>
      </c>
      <c r="J3" s="8" t="s">
        <v>6</v>
      </c>
      <c r="K3" s="11">
        <f>IF(J6=0,0,SUM(K6:K36))</f>
        <v>0</v>
      </c>
      <c r="M3" s="12" t="s">
        <v>12</v>
      </c>
      <c r="N3" s="8" t="s">
        <v>6</v>
      </c>
      <c r="O3" s="11">
        <f>IF(N6=0,0,SUM(O6:O36))</f>
        <v>0</v>
      </c>
      <c r="Q3" s="12" t="s">
        <v>13</v>
      </c>
      <c r="R3" s="8" t="s">
        <v>6</v>
      </c>
      <c r="S3" s="11">
        <f>IF(R6=0,0,SUM(S6:S36))</f>
        <v>0</v>
      </c>
      <c r="U3" s="12" t="s">
        <v>14</v>
      </c>
      <c r="V3" s="8" t="s">
        <v>6</v>
      </c>
      <c r="W3" s="11">
        <f>IF(V6=0,0,SUM(W6:W36))</f>
        <v>0</v>
      </c>
      <c r="Y3" s="12" t="s">
        <v>15</v>
      </c>
      <c r="Z3" s="8" t="s">
        <v>6</v>
      </c>
      <c r="AA3" s="11">
        <f>IF(Z6=0,0,SUM(AA6:AA36))</f>
        <v>0</v>
      </c>
      <c r="AC3" s="12" t="s">
        <v>16</v>
      </c>
      <c r="AD3" s="8" t="s">
        <v>6</v>
      </c>
      <c r="AE3" s="11">
        <f>IF(AD6=0,0,SUM(AE6:AE36))</f>
        <v>0</v>
      </c>
      <c r="AG3" s="12" t="s">
        <v>17</v>
      </c>
      <c r="AH3" s="8" t="s">
        <v>6</v>
      </c>
      <c r="AI3" s="11">
        <f>IF(AH6=0,0,SUM(AI6:AI36))</f>
        <v>351.6000000000058</v>
      </c>
      <c r="AK3" s="12" t="s">
        <v>18</v>
      </c>
      <c r="AL3" s="8" t="s">
        <v>6</v>
      </c>
      <c r="AM3" s="11">
        <f>IF(AL6=0,0,SUM(AM6:AM36))</f>
        <v>660</v>
      </c>
      <c r="AO3" s="12" t="s">
        <v>19</v>
      </c>
      <c r="AP3" s="8" t="s">
        <v>6</v>
      </c>
      <c r="AQ3" s="11">
        <f>IF(AP6=0,0,SUM(AQ6:AQ36))</f>
        <v>370.8999999999942</v>
      </c>
      <c r="AS3" s="12" t="s">
        <v>20</v>
      </c>
      <c r="AT3" s="8" t="s">
        <v>6</v>
      </c>
      <c r="AU3" s="11">
        <f>IF(AT6=0,0,SUM(AU6:AU36))</f>
        <v>267.8999999999942</v>
      </c>
    </row>
    <row r="4" spans="1:47" ht="12.75">
      <c r="A4" s="13"/>
      <c r="B4" s="8" t="s">
        <v>7</v>
      </c>
      <c r="C4" s="11">
        <f>C3</f>
        <v>0</v>
      </c>
      <c r="E4" s="13"/>
      <c r="F4" s="8" t="s">
        <v>7</v>
      </c>
      <c r="G4" s="11">
        <f>C4+G3</f>
        <v>0</v>
      </c>
      <c r="I4" s="13"/>
      <c r="J4" s="8" t="s">
        <v>7</v>
      </c>
      <c r="K4" s="11">
        <f>G4+K3</f>
        <v>0</v>
      </c>
      <c r="M4" s="13"/>
      <c r="N4" s="8" t="s">
        <v>7</v>
      </c>
      <c r="O4" s="11">
        <f>K4+O3</f>
        <v>0</v>
      </c>
      <c r="Q4" s="13"/>
      <c r="R4" s="8" t="s">
        <v>7</v>
      </c>
      <c r="S4" s="11">
        <f>O4+S3</f>
        <v>0</v>
      </c>
      <c r="U4" s="13"/>
      <c r="V4" s="8" t="s">
        <v>7</v>
      </c>
      <c r="W4" s="11">
        <f>S4+W3</f>
        <v>0</v>
      </c>
      <c r="Y4" s="13"/>
      <c r="Z4" s="8" t="s">
        <v>7</v>
      </c>
      <c r="AA4" s="11">
        <f>W4+AA3</f>
        <v>0</v>
      </c>
      <c r="AC4" s="13"/>
      <c r="AD4" s="8" t="s">
        <v>7</v>
      </c>
      <c r="AE4" s="11">
        <f>AA4+AE3</f>
        <v>0</v>
      </c>
      <c r="AG4" s="13"/>
      <c r="AH4" s="8" t="s">
        <v>7</v>
      </c>
      <c r="AI4" s="11">
        <f>AE4+AI3</f>
        <v>351.6000000000058</v>
      </c>
      <c r="AK4" s="13"/>
      <c r="AL4" s="8" t="s">
        <v>7</v>
      </c>
      <c r="AM4" s="11">
        <f>AI4+AM3</f>
        <v>1011.6000000000058</v>
      </c>
      <c r="AO4" s="13"/>
      <c r="AP4" s="8" t="s">
        <v>7</v>
      </c>
      <c r="AQ4" s="11">
        <f>AM4+AQ3</f>
        <v>1382.5</v>
      </c>
      <c r="AS4" s="13"/>
      <c r="AT4" s="8" t="s">
        <v>7</v>
      </c>
      <c r="AU4" s="11">
        <f>AQ4+AU3</f>
        <v>1650.3999999999942</v>
      </c>
    </row>
    <row r="5" spans="1:47" ht="12.75">
      <c r="A5" s="7" t="s">
        <v>2</v>
      </c>
      <c r="B5" s="6" t="s">
        <v>5</v>
      </c>
      <c r="C5" s="6" t="s">
        <v>4</v>
      </c>
      <c r="E5" s="7" t="s">
        <v>2</v>
      </c>
      <c r="F5" s="6" t="s">
        <v>5</v>
      </c>
      <c r="G5" s="6" t="s">
        <v>4</v>
      </c>
      <c r="I5" s="7" t="s">
        <v>2</v>
      </c>
      <c r="J5" s="6" t="s">
        <v>5</v>
      </c>
      <c r="K5" s="6" t="s">
        <v>4</v>
      </c>
      <c r="M5" s="7" t="s">
        <v>2</v>
      </c>
      <c r="N5" s="6" t="s">
        <v>5</v>
      </c>
      <c r="O5" s="6" t="s">
        <v>4</v>
      </c>
      <c r="Q5" s="7" t="s">
        <v>2</v>
      </c>
      <c r="R5" s="6" t="s">
        <v>5</v>
      </c>
      <c r="S5" s="6" t="s">
        <v>4</v>
      </c>
      <c r="U5" s="7" t="s">
        <v>2</v>
      </c>
      <c r="V5" s="6" t="s">
        <v>5</v>
      </c>
      <c r="W5" s="6" t="s">
        <v>4</v>
      </c>
      <c r="Y5" s="7" t="s">
        <v>2</v>
      </c>
      <c r="Z5" s="6" t="s">
        <v>5</v>
      </c>
      <c r="AA5" s="6" t="s">
        <v>4</v>
      </c>
      <c r="AC5" s="7" t="s">
        <v>2</v>
      </c>
      <c r="AD5" s="6" t="s">
        <v>5</v>
      </c>
      <c r="AE5" s="6" t="s">
        <v>4</v>
      </c>
      <c r="AG5" s="7" t="s">
        <v>2</v>
      </c>
      <c r="AH5" s="6" t="s">
        <v>5</v>
      </c>
      <c r="AI5" s="6" t="s">
        <v>4</v>
      </c>
      <c r="AK5" s="7" t="s">
        <v>2</v>
      </c>
      <c r="AL5" s="6" t="s">
        <v>5</v>
      </c>
      <c r="AM5" s="6" t="s">
        <v>4</v>
      </c>
      <c r="AO5" s="7" t="s">
        <v>2</v>
      </c>
      <c r="AP5" s="6" t="s">
        <v>5</v>
      </c>
      <c r="AQ5" s="6" t="s">
        <v>4</v>
      </c>
      <c r="AS5" s="7" t="s">
        <v>2</v>
      </c>
      <c r="AT5" s="6" t="s">
        <v>5</v>
      </c>
      <c r="AU5" s="6" t="s">
        <v>4</v>
      </c>
    </row>
    <row r="6" spans="1:47" ht="12.75">
      <c r="A6" s="3">
        <f>F1</f>
        <v>38718</v>
      </c>
      <c r="B6" s="17">
        <v>150413.6</v>
      </c>
      <c r="C6" s="9">
        <f>B6-J1</f>
        <v>0</v>
      </c>
      <c r="E6" s="3">
        <f>A36+1</f>
        <v>38749</v>
      </c>
      <c r="F6" s="17">
        <v>150413.6</v>
      </c>
      <c r="G6" s="9">
        <f>F6-B36</f>
        <v>0</v>
      </c>
      <c r="I6" s="3">
        <f>E33+1</f>
        <v>38777</v>
      </c>
      <c r="J6" s="17">
        <v>150413.6</v>
      </c>
      <c r="K6" s="9">
        <f>J6-F33</f>
        <v>0</v>
      </c>
      <c r="M6" s="3">
        <f>I36+1</f>
        <v>38808</v>
      </c>
      <c r="N6" s="17">
        <v>150413.6</v>
      </c>
      <c r="O6" s="9">
        <f>N6-J36</f>
        <v>0</v>
      </c>
      <c r="Q6" s="3">
        <f>M35+1</f>
        <v>38838</v>
      </c>
      <c r="R6" s="17">
        <v>150413.6</v>
      </c>
      <c r="S6" s="9">
        <f>R6-N35</f>
        <v>0</v>
      </c>
      <c r="U6" s="3">
        <f>Q36+1</f>
        <v>38869</v>
      </c>
      <c r="V6" s="17">
        <v>150413.6</v>
      </c>
      <c r="W6" s="9">
        <f>V6-R36</f>
        <v>0</v>
      </c>
      <c r="Y6" s="3">
        <f>U35+1</f>
        <v>38899</v>
      </c>
      <c r="Z6" s="17">
        <v>150413.6</v>
      </c>
      <c r="AA6" s="9">
        <f>Z6-V35</f>
        <v>0</v>
      </c>
      <c r="AC6" s="3">
        <f>Y36+1</f>
        <v>38930</v>
      </c>
      <c r="AD6" s="17">
        <v>150413.6</v>
      </c>
      <c r="AE6" s="9">
        <f>AD6-Z36</f>
        <v>0</v>
      </c>
      <c r="AG6" s="3">
        <f>AC36+1</f>
        <v>38961</v>
      </c>
      <c r="AH6" s="17">
        <v>150413.6</v>
      </c>
      <c r="AI6" s="9">
        <f>AH6-AD36</f>
        <v>0</v>
      </c>
      <c r="AK6" s="3">
        <f>AG35+1</f>
        <v>38991</v>
      </c>
      <c r="AL6" s="17">
        <v>150794.2</v>
      </c>
      <c r="AM6" s="9">
        <f>AL6-AH35</f>
        <v>29</v>
      </c>
      <c r="AO6" s="3">
        <f>AK36+1</f>
        <v>39022</v>
      </c>
      <c r="AP6" s="17">
        <v>151433</v>
      </c>
      <c r="AQ6" s="9">
        <f>IF(AP6=0,0,AP6-AL36)</f>
        <v>7.7999999999883585</v>
      </c>
      <c r="AS6" s="3">
        <f>AO35+1</f>
        <v>39052</v>
      </c>
      <c r="AT6" s="17">
        <v>151818.4</v>
      </c>
      <c r="AU6" s="9">
        <f>IF(AT6=0,0,AT6-AP35)</f>
        <v>22.29999999998836</v>
      </c>
    </row>
    <row r="7" spans="1:47" ht="12.75">
      <c r="A7" s="3">
        <f>A6+1</f>
        <v>38719</v>
      </c>
      <c r="B7" s="17">
        <v>150413.6</v>
      </c>
      <c r="C7" s="10">
        <f>IF(B7=0,0,B7-B6)</f>
        <v>0</v>
      </c>
      <c r="E7" s="3">
        <f>E6+1</f>
        <v>38750</v>
      </c>
      <c r="F7" s="17">
        <v>150413.6</v>
      </c>
      <c r="G7" s="10">
        <f>IF(F7=0,0,F7-F6)</f>
        <v>0</v>
      </c>
      <c r="I7" s="3">
        <f>I6+1</f>
        <v>38778</v>
      </c>
      <c r="J7" s="17">
        <v>150413.6</v>
      </c>
      <c r="K7" s="10">
        <f>IF(J7=0,0,J7-J6)</f>
        <v>0</v>
      </c>
      <c r="M7" s="3">
        <f>M6+1</f>
        <v>38809</v>
      </c>
      <c r="N7" s="17">
        <v>150413.6</v>
      </c>
      <c r="O7" s="10">
        <f>IF(N7=0,0,N7-N6)</f>
        <v>0</v>
      </c>
      <c r="Q7" s="3">
        <f>Q6+1</f>
        <v>38839</v>
      </c>
      <c r="R7" s="17">
        <v>150413.6</v>
      </c>
      <c r="S7" s="10">
        <f>IF(R7=0,0,R7-R6)</f>
        <v>0</v>
      </c>
      <c r="U7" s="3">
        <f>U6+1</f>
        <v>38870</v>
      </c>
      <c r="V7" s="17">
        <v>150413.6</v>
      </c>
      <c r="W7" s="10">
        <f>IF(V7=0,0,V7-V6)</f>
        <v>0</v>
      </c>
      <c r="Y7" s="3">
        <f>Y6+1</f>
        <v>38900</v>
      </c>
      <c r="Z7" s="17">
        <v>150413.6</v>
      </c>
      <c r="AA7" s="10">
        <f>IF(Z7=0,0,Z7-Z6)</f>
        <v>0</v>
      </c>
      <c r="AC7" s="3">
        <f>AC6+1</f>
        <v>38931</v>
      </c>
      <c r="AD7" s="17">
        <v>150413.6</v>
      </c>
      <c r="AE7" s="10">
        <f>IF(AD7=0,0,AD7-AD6)</f>
        <v>0</v>
      </c>
      <c r="AG7" s="3">
        <f>AG6+1</f>
        <v>38962</v>
      </c>
      <c r="AH7" s="17">
        <v>150413.6</v>
      </c>
      <c r="AI7" s="10">
        <f>IF(AH7=0,0,AH7-AH6)</f>
        <v>0</v>
      </c>
      <c r="AK7" s="3">
        <f>AK6+1</f>
        <v>38992</v>
      </c>
      <c r="AL7" s="17">
        <v>150804.3</v>
      </c>
      <c r="AM7" s="10">
        <f>IF(AL7=0,0,AL7-AL6)</f>
        <v>10.099999999976717</v>
      </c>
      <c r="AO7" s="3">
        <f>AO6+1</f>
        <v>39023</v>
      </c>
      <c r="AP7" s="18">
        <v>151440.4</v>
      </c>
      <c r="AQ7" s="10">
        <f>IF(AP7=0,0,AP7-AP6)</f>
        <v>7.399999999994179</v>
      </c>
      <c r="AS7" s="3">
        <f>AS6+1</f>
        <v>39053</v>
      </c>
      <c r="AT7" s="18">
        <v>151826.5</v>
      </c>
      <c r="AU7" s="10">
        <f>IF(AT7=0,0,AT7-AT6)</f>
        <v>8.10000000000582</v>
      </c>
    </row>
    <row r="8" spans="1:47" ht="12.75">
      <c r="A8" s="3">
        <f aca="true" t="shared" si="0" ref="A8:A36">A7+1</f>
        <v>38720</v>
      </c>
      <c r="B8" s="17">
        <v>150413.6</v>
      </c>
      <c r="C8" s="10">
        <f aca="true" t="shared" si="1" ref="C8:C36">IF(B8=0,0,B8-B7)</f>
        <v>0</v>
      </c>
      <c r="E8" s="3">
        <f aca="true" t="shared" si="2" ref="E8:E33">E7+1</f>
        <v>38751</v>
      </c>
      <c r="F8" s="17">
        <v>150413.6</v>
      </c>
      <c r="G8" s="10">
        <f aca="true" t="shared" si="3" ref="G8:G33">IF(F8=0,0,F8-F7)</f>
        <v>0</v>
      </c>
      <c r="I8" s="3">
        <f aca="true" t="shared" si="4" ref="I8:I36">I7+1</f>
        <v>38779</v>
      </c>
      <c r="J8" s="17">
        <v>150413.6</v>
      </c>
      <c r="K8" s="10">
        <f aca="true" t="shared" si="5" ref="K8:K36">IF(J8=0,0,J8-J7)</f>
        <v>0</v>
      </c>
      <c r="M8" s="3">
        <f aca="true" t="shared" si="6" ref="M8:M35">M7+1</f>
        <v>38810</v>
      </c>
      <c r="N8" s="17">
        <v>150413.6</v>
      </c>
      <c r="O8" s="10">
        <f aca="true" t="shared" si="7" ref="O8:O35">IF(N8=0,0,N8-N7)</f>
        <v>0</v>
      </c>
      <c r="Q8" s="3">
        <f aca="true" t="shared" si="8" ref="Q8:Q36">Q7+1</f>
        <v>38840</v>
      </c>
      <c r="R8" s="17">
        <v>150413.6</v>
      </c>
      <c r="S8" s="10">
        <f aca="true" t="shared" si="9" ref="S8:S36">IF(R8=0,0,R8-R7)</f>
        <v>0</v>
      </c>
      <c r="U8" s="3">
        <f aca="true" t="shared" si="10" ref="U8:U35">U7+1</f>
        <v>38871</v>
      </c>
      <c r="V8" s="17">
        <v>150413.6</v>
      </c>
      <c r="W8" s="10">
        <f aca="true" t="shared" si="11" ref="W8:W35">IF(V8=0,0,V8-V7)</f>
        <v>0</v>
      </c>
      <c r="Y8" s="3">
        <f aca="true" t="shared" si="12" ref="Y8:Y36">Y7+1</f>
        <v>38901</v>
      </c>
      <c r="Z8" s="17">
        <v>150413.6</v>
      </c>
      <c r="AA8" s="10">
        <f aca="true" t="shared" si="13" ref="AA8:AA36">IF(Z8=0,0,Z8-Z7)</f>
        <v>0</v>
      </c>
      <c r="AC8" s="3">
        <f aca="true" t="shared" si="14" ref="AC8:AC36">AC7+1</f>
        <v>38932</v>
      </c>
      <c r="AD8" s="17">
        <v>150413.6</v>
      </c>
      <c r="AE8" s="10">
        <f aca="true" t="shared" si="15" ref="AE8:AE36">IF(AD8=0,0,AD8-AD7)</f>
        <v>0</v>
      </c>
      <c r="AG8" s="3">
        <f aca="true" t="shared" si="16" ref="AG8:AG35">AG7+1</f>
        <v>38963</v>
      </c>
      <c r="AH8" s="17">
        <v>150413.6</v>
      </c>
      <c r="AI8" s="10">
        <f aca="true" t="shared" si="17" ref="AI8:AI35">IF(AH8=0,0,AH8-AH7)</f>
        <v>0</v>
      </c>
      <c r="AK8" s="3">
        <f aca="true" t="shared" si="18" ref="AK8:AK36">AK7+1</f>
        <v>38993</v>
      </c>
      <c r="AL8" s="17">
        <v>150818</v>
      </c>
      <c r="AM8" s="10">
        <f aca="true" t="shared" si="19" ref="AM8:AM36">IF(AL8=0,0,AL8-AL7)</f>
        <v>13.700000000011642</v>
      </c>
      <c r="AO8" s="3">
        <f aca="true" t="shared" si="20" ref="AO8:AO35">AO7+1</f>
        <v>39024</v>
      </c>
      <c r="AP8" s="18">
        <v>151453.5</v>
      </c>
      <c r="AQ8" s="10">
        <f aca="true" t="shared" si="21" ref="AQ8:AQ35">IF(AP8=0,0,AP8-AP7)</f>
        <v>13.10000000000582</v>
      </c>
      <c r="AS8" s="3">
        <f aca="true" t="shared" si="22" ref="AS8:AS36">AS7+1</f>
        <v>39054</v>
      </c>
      <c r="AT8" s="18">
        <v>151842.5</v>
      </c>
      <c r="AU8" s="10">
        <f aca="true" t="shared" si="23" ref="AU8:AU36">IF(AT8=0,0,AT8-AT7)</f>
        <v>16</v>
      </c>
    </row>
    <row r="9" spans="1:47" ht="12.75">
      <c r="A9" s="3">
        <f t="shared" si="0"/>
        <v>38721</v>
      </c>
      <c r="B9" s="17">
        <v>150413.6</v>
      </c>
      <c r="C9" s="10">
        <f t="shared" si="1"/>
        <v>0</v>
      </c>
      <c r="E9" s="3">
        <f t="shared" si="2"/>
        <v>38752</v>
      </c>
      <c r="F9" s="17">
        <v>150413.6</v>
      </c>
      <c r="G9" s="10">
        <f t="shared" si="3"/>
        <v>0</v>
      </c>
      <c r="I9" s="3">
        <f t="shared" si="4"/>
        <v>38780</v>
      </c>
      <c r="J9" s="17">
        <v>150413.6</v>
      </c>
      <c r="K9" s="10">
        <f t="shared" si="5"/>
        <v>0</v>
      </c>
      <c r="M9" s="3">
        <f t="shared" si="6"/>
        <v>38811</v>
      </c>
      <c r="N9" s="17">
        <v>150413.6</v>
      </c>
      <c r="O9" s="10">
        <f t="shared" si="7"/>
        <v>0</v>
      </c>
      <c r="Q9" s="3">
        <f t="shared" si="8"/>
        <v>38841</v>
      </c>
      <c r="R9" s="17">
        <v>150413.6</v>
      </c>
      <c r="S9" s="10">
        <f t="shared" si="9"/>
        <v>0</v>
      </c>
      <c r="U9" s="3">
        <f t="shared" si="10"/>
        <v>38872</v>
      </c>
      <c r="V9" s="17">
        <v>150413.6</v>
      </c>
      <c r="W9" s="10">
        <f t="shared" si="11"/>
        <v>0</v>
      </c>
      <c r="Y9" s="3">
        <f t="shared" si="12"/>
        <v>38902</v>
      </c>
      <c r="Z9" s="17">
        <v>150413.6</v>
      </c>
      <c r="AA9" s="10">
        <f t="shared" si="13"/>
        <v>0</v>
      </c>
      <c r="AC9" s="3">
        <f t="shared" si="14"/>
        <v>38933</v>
      </c>
      <c r="AD9" s="17">
        <v>150413.6</v>
      </c>
      <c r="AE9" s="10">
        <f t="shared" si="15"/>
        <v>0</v>
      </c>
      <c r="AG9" s="3">
        <f t="shared" si="16"/>
        <v>38964</v>
      </c>
      <c r="AH9" s="17">
        <v>150413.6</v>
      </c>
      <c r="AI9" s="10">
        <f t="shared" si="17"/>
        <v>0</v>
      </c>
      <c r="AK9" s="3">
        <f t="shared" si="18"/>
        <v>38994</v>
      </c>
      <c r="AL9" s="17">
        <v>150827</v>
      </c>
      <c r="AM9" s="10">
        <f t="shared" si="19"/>
        <v>9</v>
      </c>
      <c r="AO9" s="3">
        <f t="shared" si="20"/>
        <v>39025</v>
      </c>
      <c r="AP9" s="18">
        <v>151463.2</v>
      </c>
      <c r="AQ9" s="10">
        <f t="shared" si="21"/>
        <v>9.700000000011642</v>
      </c>
      <c r="AS9" s="3">
        <f t="shared" si="22"/>
        <v>39055</v>
      </c>
      <c r="AT9" s="18">
        <v>151847.4</v>
      </c>
      <c r="AU9" s="10">
        <f t="shared" si="23"/>
        <v>4.899999999994179</v>
      </c>
    </row>
    <row r="10" spans="1:47" ht="12.75">
      <c r="A10" s="3">
        <f t="shared" si="0"/>
        <v>38722</v>
      </c>
      <c r="B10" s="17">
        <v>150413.6</v>
      </c>
      <c r="C10" s="10">
        <f t="shared" si="1"/>
        <v>0</v>
      </c>
      <c r="E10" s="3">
        <f t="shared" si="2"/>
        <v>38753</v>
      </c>
      <c r="F10" s="17">
        <v>150413.6</v>
      </c>
      <c r="G10" s="10">
        <f t="shared" si="3"/>
        <v>0</v>
      </c>
      <c r="I10" s="3">
        <f t="shared" si="4"/>
        <v>38781</v>
      </c>
      <c r="J10" s="17">
        <v>150413.6</v>
      </c>
      <c r="K10" s="10">
        <f t="shared" si="5"/>
        <v>0</v>
      </c>
      <c r="M10" s="3">
        <f t="shared" si="6"/>
        <v>38812</v>
      </c>
      <c r="N10" s="17">
        <v>150413.6</v>
      </c>
      <c r="O10" s="10">
        <f t="shared" si="7"/>
        <v>0</v>
      </c>
      <c r="Q10" s="3">
        <f t="shared" si="8"/>
        <v>38842</v>
      </c>
      <c r="R10" s="17">
        <v>150413.6</v>
      </c>
      <c r="S10" s="10">
        <f t="shared" si="9"/>
        <v>0</v>
      </c>
      <c r="U10" s="3">
        <f t="shared" si="10"/>
        <v>38873</v>
      </c>
      <c r="V10" s="17">
        <v>150413.6</v>
      </c>
      <c r="W10" s="10">
        <f t="shared" si="11"/>
        <v>0</v>
      </c>
      <c r="Y10" s="3">
        <f t="shared" si="12"/>
        <v>38903</v>
      </c>
      <c r="Z10" s="17">
        <v>150413.6</v>
      </c>
      <c r="AA10" s="10">
        <f t="shared" si="13"/>
        <v>0</v>
      </c>
      <c r="AC10" s="3">
        <f t="shared" si="14"/>
        <v>38934</v>
      </c>
      <c r="AD10" s="17">
        <v>150413.6</v>
      </c>
      <c r="AE10" s="10">
        <f t="shared" si="15"/>
        <v>0</v>
      </c>
      <c r="AG10" s="3">
        <f t="shared" si="16"/>
        <v>38965</v>
      </c>
      <c r="AH10" s="17">
        <v>150413.6</v>
      </c>
      <c r="AI10" s="10">
        <f t="shared" si="17"/>
        <v>0</v>
      </c>
      <c r="AK10" s="3">
        <f t="shared" si="18"/>
        <v>38995</v>
      </c>
      <c r="AL10" s="17">
        <v>150849.5</v>
      </c>
      <c r="AM10" s="10">
        <f t="shared" si="19"/>
        <v>22.5</v>
      </c>
      <c r="AO10" s="3">
        <f t="shared" si="20"/>
        <v>39026</v>
      </c>
      <c r="AP10" s="18">
        <v>151466.8</v>
      </c>
      <c r="AQ10" s="10">
        <f t="shared" si="21"/>
        <v>3.599999999976717</v>
      </c>
      <c r="AS10" s="3">
        <f t="shared" si="22"/>
        <v>39056</v>
      </c>
      <c r="AT10" s="18">
        <v>151857.6</v>
      </c>
      <c r="AU10" s="10">
        <f t="shared" si="23"/>
        <v>10.200000000011642</v>
      </c>
    </row>
    <row r="11" spans="1:47" ht="12.75">
      <c r="A11" s="3">
        <f t="shared" si="0"/>
        <v>38723</v>
      </c>
      <c r="B11" s="17">
        <v>150413.6</v>
      </c>
      <c r="C11" s="10">
        <f t="shared" si="1"/>
        <v>0</v>
      </c>
      <c r="E11" s="3">
        <f t="shared" si="2"/>
        <v>38754</v>
      </c>
      <c r="F11" s="17">
        <v>150413.6</v>
      </c>
      <c r="G11" s="10">
        <f t="shared" si="3"/>
        <v>0</v>
      </c>
      <c r="I11" s="3">
        <f t="shared" si="4"/>
        <v>38782</v>
      </c>
      <c r="J11" s="17">
        <v>150413.6</v>
      </c>
      <c r="K11" s="10">
        <f t="shared" si="5"/>
        <v>0</v>
      </c>
      <c r="M11" s="3">
        <f t="shared" si="6"/>
        <v>38813</v>
      </c>
      <c r="N11" s="17">
        <v>150413.6</v>
      </c>
      <c r="O11" s="10">
        <f t="shared" si="7"/>
        <v>0</v>
      </c>
      <c r="Q11" s="3">
        <f t="shared" si="8"/>
        <v>38843</v>
      </c>
      <c r="R11" s="17">
        <v>150413.6</v>
      </c>
      <c r="S11" s="10">
        <f t="shared" si="9"/>
        <v>0</v>
      </c>
      <c r="U11" s="3">
        <f t="shared" si="10"/>
        <v>38874</v>
      </c>
      <c r="V11" s="17">
        <v>150413.6</v>
      </c>
      <c r="W11" s="10">
        <f t="shared" si="11"/>
        <v>0</v>
      </c>
      <c r="Y11" s="3">
        <f t="shared" si="12"/>
        <v>38904</v>
      </c>
      <c r="Z11" s="17">
        <v>150413.6</v>
      </c>
      <c r="AA11" s="10">
        <f t="shared" si="13"/>
        <v>0</v>
      </c>
      <c r="AC11" s="3">
        <f t="shared" si="14"/>
        <v>38935</v>
      </c>
      <c r="AD11" s="17">
        <v>150413.6</v>
      </c>
      <c r="AE11" s="10">
        <f t="shared" si="15"/>
        <v>0</v>
      </c>
      <c r="AG11" s="3">
        <f t="shared" si="16"/>
        <v>38966</v>
      </c>
      <c r="AH11" s="17">
        <v>150413.6</v>
      </c>
      <c r="AI11" s="10">
        <f t="shared" si="17"/>
        <v>0</v>
      </c>
      <c r="AK11" s="3">
        <f t="shared" si="18"/>
        <v>38996</v>
      </c>
      <c r="AL11" s="17">
        <v>150863.7</v>
      </c>
      <c r="AM11" s="10">
        <f t="shared" si="19"/>
        <v>14.200000000011642</v>
      </c>
      <c r="AO11" s="3">
        <f t="shared" si="20"/>
        <v>39027</v>
      </c>
      <c r="AP11" s="18">
        <v>151472.4</v>
      </c>
      <c r="AQ11" s="10">
        <f t="shared" si="21"/>
        <v>5.600000000005821</v>
      </c>
      <c r="AS11" s="3">
        <f t="shared" si="22"/>
        <v>39057</v>
      </c>
      <c r="AT11" s="18">
        <v>151863.7</v>
      </c>
      <c r="AU11" s="10">
        <f t="shared" si="23"/>
        <v>6.100000000005821</v>
      </c>
    </row>
    <row r="12" spans="1:47" ht="12.75">
      <c r="A12" s="3">
        <f t="shared" si="0"/>
        <v>38724</v>
      </c>
      <c r="B12" s="17">
        <v>150413.6</v>
      </c>
      <c r="C12" s="10">
        <f t="shared" si="1"/>
        <v>0</v>
      </c>
      <c r="E12" s="3">
        <f t="shared" si="2"/>
        <v>38755</v>
      </c>
      <c r="F12" s="17">
        <v>150413.6</v>
      </c>
      <c r="G12" s="10">
        <f t="shared" si="3"/>
        <v>0</v>
      </c>
      <c r="I12" s="3">
        <f t="shared" si="4"/>
        <v>38783</v>
      </c>
      <c r="J12" s="17">
        <v>150413.6</v>
      </c>
      <c r="K12" s="10">
        <f t="shared" si="5"/>
        <v>0</v>
      </c>
      <c r="M12" s="3">
        <f t="shared" si="6"/>
        <v>38814</v>
      </c>
      <c r="N12" s="17">
        <v>150413.6</v>
      </c>
      <c r="O12" s="10">
        <f t="shared" si="7"/>
        <v>0</v>
      </c>
      <c r="Q12" s="3">
        <f t="shared" si="8"/>
        <v>38844</v>
      </c>
      <c r="R12" s="17">
        <v>150413.6</v>
      </c>
      <c r="S12" s="10">
        <f t="shared" si="9"/>
        <v>0</v>
      </c>
      <c r="U12" s="3">
        <f t="shared" si="10"/>
        <v>38875</v>
      </c>
      <c r="V12" s="17">
        <v>150413.6</v>
      </c>
      <c r="W12" s="10">
        <f t="shared" si="11"/>
        <v>0</v>
      </c>
      <c r="Y12" s="3">
        <f t="shared" si="12"/>
        <v>38905</v>
      </c>
      <c r="Z12" s="17">
        <v>150413.6</v>
      </c>
      <c r="AA12" s="10">
        <f t="shared" si="13"/>
        <v>0</v>
      </c>
      <c r="AC12" s="3">
        <f t="shared" si="14"/>
        <v>38936</v>
      </c>
      <c r="AD12" s="17">
        <v>150413.6</v>
      </c>
      <c r="AE12" s="10">
        <f t="shared" si="15"/>
        <v>0</v>
      </c>
      <c r="AG12" s="3">
        <f t="shared" si="16"/>
        <v>38967</v>
      </c>
      <c r="AH12" s="17">
        <v>150413.6</v>
      </c>
      <c r="AI12" s="10">
        <f t="shared" si="17"/>
        <v>0</v>
      </c>
      <c r="AK12" s="3">
        <f t="shared" si="18"/>
        <v>38997</v>
      </c>
      <c r="AL12" s="17">
        <v>150880.2</v>
      </c>
      <c r="AM12" s="10">
        <f t="shared" si="19"/>
        <v>16.5</v>
      </c>
      <c r="AO12" s="3">
        <f t="shared" si="20"/>
        <v>39028</v>
      </c>
      <c r="AP12" s="18">
        <v>151501.8</v>
      </c>
      <c r="AQ12" s="10">
        <f t="shared" si="21"/>
        <v>29.39999999999418</v>
      </c>
      <c r="AS12" s="3">
        <f t="shared" si="22"/>
        <v>39058</v>
      </c>
      <c r="AT12" s="18">
        <v>151871.1</v>
      </c>
      <c r="AU12" s="10">
        <f t="shared" si="23"/>
        <v>7.399999999994179</v>
      </c>
    </row>
    <row r="13" spans="1:47" ht="12.75">
      <c r="A13" s="3">
        <f t="shared" si="0"/>
        <v>38725</v>
      </c>
      <c r="B13" s="17">
        <v>150413.6</v>
      </c>
      <c r="C13" s="10">
        <f t="shared" si="1"/>
        <v>0</v>
      </c>
      <c r="E13" s="3">
        <f t="shared" si="2"/>
        <v>38756</v>
      </c>
      <c r="F13" s="17">
        <v>150413.6</v>
      </c>
      <c r="G13" s="10">
        <f t="shared" si="3"/>
        <v>0</v>
      </c>
      <c r="I13" s="3">
        <f t="shared" si="4"/>
        <v>38784</v>
      </c>
      <c r="J13" s="17">
        <v>150413.6</v>
      </c>
      <c r="K13" s="10">
        <f t="shared" si="5"/>
        <v>0</v>
      </c>
      <c r="M13" s="3">
        <f t="shared" si="6"/>
        <v>38815</v>
      </c>
      <c r="N13" s="17">
        <v>150413.6</v>
      </c>
      <c r="O13" s="10">
        <f t="shared" si="7"/>
        <v>0</v>
      </c>
      <c r="Q13" s="3">
        <f t="shared" si="8"/>
        <v>38845</v>
      </c>
      <c r="R13" s="17">
        <v>150413.6</v>
      </c>
      <c r="S13" s="10">
        <f t="shared" si="9"/>
        <v>0</v>
      </c>
      <c r="U13" s="3">
        <f t="shared" si="10"/>
        <v>38876</v>
      </c>
      <c r="V13" s="17">
        <v>150413.6</v>
      </c>
      <c r="W13" s="10">
        <f t="shared" si="11"/>
        <v>0</v>
      </c>
      <c r="Y13" s="3">
        <f t="shared" si="12"/>
        <v>38906</v>
      </c>
      <c r="Z13" s="17">
        <v>150413.6</v>
      </c>
      <c r="AA13" s="10">
        <f t="shared" si="13"/>
        <v>0</v>
      </c>
      <c r="AC13" s="3">
        <f t="shared" si="14"/>
        <v>38937</v>
      </c>
      <c r="AD13" s="17">
        <v>150413.6</v>
      </c>
      <c r="AE13" s="10">
        <f t="shared" si="15"/>
        <v>0</v>
      </c>
      <c r="AG13" s="3">
        <f t="shared" si="16"/>
        <v>38968</v>
      </c>
      <c r="AH13" s="17">
        <v>150413.6</v>
      </c>
      <c r="AI13" s="10">
        <f t="shared" si="17"/>
        <v>0</v>
      </c>
      <c r="AK13" s="3">
        <f t="shared" si="18"/>
        <v>38998</v>
      </c>
      <c r="AL13" s="17">
        <v>150910.2</v>
      </c>
      <c r="AM13" s="10">
        <f t="shared" si="19"/>
        <v>30</v>
      </c>
      <c r="AO13" s="3">
        <f t="shared" si="20"/>
        <v>39029</v>
      </c>
      <c r="AP13" s="18">
        <v>151528.8</v>
      </c>
      <c r="AQ13" s="10">
        <f t="shared" si="21"/>
        <v>27</v>
      </c>
      <c r="AS13" s="3">
        <f t="shared" si="22"/>
        <v>39059</v>
      </c>
      <c r="AT13" s="18">
        <v>151875.1</v>
      </c>
      <c r="AU13" s="10">
        <f t="shared" si="23"/>
        <v>4</v>
      </c>
    </row>
    <row r="14" spans="1:47" ht="12.75">
      <c r="A14" s="3">
        <f t="shared" si="0"/>
        <v>38726</v>
      </c>
      <c r="B14" s="17">
        <v>150413.6</v>
      </c>
      <c r="C14" s="10">
        <f t="shared" si="1"/>
        <v>0</v>
      </c>
      <c r="E14" s="3">
        <f t="shared" si="2"/>
        <v>38757</v>
      </c>
      <c r="F14" s="17">
        <v>150413.6</v>
      </c>
      <c r="G14" s="10">
        <f t="shared" si="3"/>
        <v>0</v>
      </c>
      <c r="I14" s="3">
        <f t="shared" si="4"/>
        <v>38785</v>
      </c>
      <c r="J14" s="17">
        <v>150413.6</v>
      </c>
      <c r="K14" s="10">
        <f t="shared" si="5"/>
        <v>0</v>
      </c>
      <c r="M14" s="3">
        <f t="shared" si="6"/>
        <v>38816</v>
      </c>
      <c r="N14" s="17">
        <v>150413.6</v>
      </c>
      <c r="O14" s="10">
        <f t="shared" si="7"/>
        <v>0</v>
      </c>
      <c r="Q14" s="3">
        <f t="shared" si="8"/>
        <v>38846</v>
      </c>
      <c r="R14" s="17">
        <v>150413.6</v>
      </c>
      <c r="S14" s="10">
        <f t="shared" si="9"/>
        <v>0</v>
      </c>
      <c r="U14" s="3">
        <f t="shared" si="10"/>
        <v>38877</v>
      </c>
      <c r="V14" s="17">
        <v>150413.6</v>
      </c>
      <c r="W14" s="10">
        <f t="shared" si="11"/>
        <v>0</v>
      </c>
      <c r="Y14" s="3">
        <f t="shared" si="12"/>
        <v>38907</v>
      </c>
      <c r="Z14" s="17">
        <v>150413.6</v>
      </c>
      <c r="AA14" s="10">
        <f t="shared" si="13"/>
        <v>0</v>
      </c>
      <c r="AC14" s="3">
        <f t="shared" si="14"/>
        <v>38938</v>
      </c>
      <c r="AD14" s="17">
        <v>150413.6</v>
      </c>
      <c r="AE14" s="10">
        <f t="shared" si="15"/>
        <v>0</v>
      </c>
      <c r="AG14" s="3">
        <f t="shared" si="16"/>
        <v>38969</v>
      </c>
      <c r="AH14" s="17">
        <v>150413.6</v>
      </c>
      <c r="AI14" s="10">
        <f t="shared" si="17"/>
        <v>0</v>
      </c>
      <c r="AK14" s="3">
        <f t="shared" si="18"/>
        <v>38999</v>
      </c>
      <c r="AL14" s="17">
        <v>150946.3</v>
      </c>
      <c r="AM14" s="10">
        <f t="shared" si="19"/>
        <v>36.09999999997672</v>
      </c>
      <c r="AO14" s="3">
        <f t="shared" si="20"/>
        <v>39030</v>
      </c>
      <c r="AP14" s="18">
        <v>151540</v>
      </c>
      <c r="AQ14" s="10">
        <f t="shared" si="21"/>
        <v>11.200000000011642</v>
      </c>
      <c r="AS14" s="3">
        <f t="shared" si="22"/>
        <v>39060</v>
      </c>
      <c r="AT14" s="18">
        <v>151880.7</v>
      </c>
      <c r="AU14" s="10">
        <f t="shared" si="23"/>
        <v>5.600000000005821</v>
      </c>
    </row>
    <row r="15" spans="1:47" ht="12.75">
      <c r="A15" s="3">
        <f t="shared" si="0"/>
        <v>38727</v>
      </c>
      <c r="B15" s="17">
        <v>150413.6</v>
      </c>
      <c r="C15" s="10">
        <f t="shared" si="1"/>
        <v>0</v>
      </c>
      <c r="E15" s="3">
        <f t="shared" si="2"/>
        <v>38758</v>
      </c>
      <c r="F15" s="17">
        <v>150413.6</v>
      </c>
      <c r="G15" s="10">
        <f t="shared" si="3"/>
        <v>0</v>
      </c>
      <c r="I15" s="3">
        <f t="shared" si="4"/>
        <v>38786</v>
      </c>
      <c r="J15" s="17">
        <v>150413.6</v>
      </c>
      <c r="K15" s="10">
        <f t="shared" si="5"/>
        <v>0</v>
      </c>
      <c r="M15" s="3">
        <f t="shared" si="6"/>
        <v>38817</v>
      </c>
      <c r="N15" s="17">
        <v>150413.6</v>
      </c>
      <c r="O15" s="10">
        <f t="shared" si="7"/>
        <v>0</v>
      </c>
      <c r="Q15" s="3">
        <f t="shared" si="8"/>
        <v>38847</v>
      </c>
      <c r="R15" s="17">
        <v>150413.6</v>
      </c>
      <c r="S15" s="10">
        <f t="shared" si="9"/>
        <v>0</v>
      </c>
      <c r="U15" s="3">
        <f t="shared" si="10"/>
        <v>38878</v>
      </c>
      <c r="V15" s="17">
        <v>150413.6</v>
      </c>
      <c r="W15" s="10">
        <f t="shared" si="11"/>
        <v>0</v>
      </c>
      <c r="Y15" s="3">
        <f t="shared" si="12"/>
        <v>38908</v>
      </c>
      <c r="Z15" s="17">
        <v>150413.6</v>
      </c>
      <c r="AA15" s="10">
        <f t="shared" si="13"/>
        <v>0</v>
      </c>
      <c r="AC15" s="3">
        <f t="shared" si="14"/>
        <v>38939</v>
      </c>
      <c r="AD15" s="17">
        <v>150413.6</v>
      </c>
      <c r="AE15" s="10">
        <f t="shared" si="15"/>
        <v>0</v>
      </c>
      <c r="AG15" s="3">
        <f t="shared" si="16"/>
        <v>38970</v>
      </c>
      <c r="AH15" s="17">
        <v>150413.6</v>
      </c>
      <c r="AI15" s="10">
        <f t="shared" si="17"/>
        <v>0</v>
      </c>
      <c r="AK15" s="3">
        <f t="shared" si="18"/>
        <v>39000</v>
      </c>
      <c r="AL15" s="17">
        <v>150966.3</v>
      </c>
      <c r="AM15" s="10">
        <f t="shared" si="19"/>
        <v>20</v>
      </c>
      <c r="AO15" s="3">
        <f t="shared" si="20"/>
        <v>39031</v>
      </c>
      <c r="AP15" s="18">
        <v>151564.3</v>
      </c>
      <c r="AQ15" s="10">
        <f t="shared" si="21"/>
        <v>24.29999999998836</v>
      </c>
      <c r="AS15" s="3">
        <f t="shared" si="22"/>
        <v>39061</v>
      </c>
      <c r="AT15" s="18">
        <v>151899.7</v>
      </c>
      <c r="AU15" s="10">
        <f t="shared" si="23"/>
        <v>19</v>
      </c>
    </row>
    <row r="16" spans="1:47" ht="12.75">
      <c r="A16" s="3">
        <f t="shared" si="0"/>
        <v>38728</v>
      </c>
      <c r="B16" s="17">
        <v>150413.6</v>
      </c>
      <c r="C16" s="10">
        <f t="shared" si="1"/>
        <v>0</v>
      </c>
      <c r="E16" s="3">
        <f t="shared" si="2"/>
        <v>38759</v>
      </c>
      <c r="F16" s="17">
        <v>150413.6</v>
      </c>
      <c r="G16" s="10">
        <f t="shared" si="3"/>
        <v>0</v>
      </c>
      <c r="I16" s="3">
        <f t="shared" si="4"/>
        <v>38787</v>
      </c>
      <c r="J16" s="17">
        <v>150413.6</v>
      </c>
      <c r="K16" s="10">
        <f t="shared" si="5"/>
        <v>0</v>
      </c>
      <c r="M16" s="3">
        <f t="shared" si="6"/>
        <v>38818</v>
      </c>
      <c r="N16" s="17">
        <v>150413.6</v>
      </c>
      <c r="O16" s="10">
        <f t="shared" si="7"/>
        <v>0</v>
      </c>
      <c r="Q16" s="3">
        <f t="shared" si="8"/>
        <v>38848</v>
      </c>
      <c r="R16" s="17">
        <v>150413.6</v>
      </c>
      <c r="S16" s="10">
        <f t="shared" si="9"/>
        <v>0</v>
      </c>
      <c r="U16" s="3">
        <f t="shared" si="10"/>
        <v>38879</v>
      </c>
      <c r="V16" s="17">
        <v>150413.6</v>
      </c>
      <c r="W16" s="10">
        <f t="shared" si="11"/>
        <v>0</v>
      </c>
      <c r="Y16" s="3">
        <f t="shared" si="12"/>
        <v>38909</v>
      </c>
      <c r="Z16" s="17">
        <v>150413.6</v>
      </c>
      <c r="AA16" s="10">
        <f t="shared" si="13"/>
        <v>0</v>
      </c>
      <c r="AC16" s="3">
        <f t="shared" si="14"/>
        <v>38940</v>
      </c>
      <c r="AD16" s="17">
        <v>150413.6</v>
      </c>
      <c r="AE16" s="10">
        <f t="shared" si="15"/>
        <v>0</v>
      </c>
      <c r="AG16" s="3">
        <f t="shared" si="16"/>
        <v>38971</v>
      </c>
      <c r="AH16" s="17">
        <v>150413.6</v>
      </c>
      <c r="AI16" s="10">
        <f t="shared" si="17"/>
        <v>0</v>
      </c>
      <c r="AK16" s="3">
        <f t="shared" si="18"/>
        <v>39001</v>
      </c>
      <c r="AL16" s="17">
        <v>151003.9</v>
      </c>
      <c r="AM16" s="10">
        <f t="shared" si="19"/>
        <v>37.60000000000582</v>
      </c>
      <c r="AO16" s="3">
        <f t="shared" si="20"/>
        <v>39032</v>
      </c>
      <c r="AP16" s="18">
        <v>151567.3</v>
      </c>
      <c r="AQ16" s="10">
        <f t="shared" si="21"/>
        <v>3</v>
      </c>
      <c r="AS16" s="3">
        <f t="shared" si="22"/>
        <v>39062</v>
      </c>
      <c r="AT16" s="18">
        <v>151902.8</v>
      </c>
      <c r="AU16" s="10">
        <f t="shared" si="23"/>
        <v>3.099999999976717</v>
      </c>
    </row>
    <row r="17" spans="1:47" ht="12.75">
      <c r="A17" s="3">
        <f t="shared" si="0"/>
        <v>38729</v>
      </c>
      <c r="B17" s="17">
        <v>150413.6</v>
      </c>
      <c r="C17" s="10">
        <f t="shared" si="1"/>
        <v>0</v>
      </c>
      <c r="E17" s="3">
        <f t="shared" si="2"/>
        <v>38760</v>
      </c>
      <c r="F17" s="17">
        <v>150413.6</v>
      </c>
      <c r="G17" s="10">
        <f t="shared" si="3"/>
        <v>0</v>
      </c>
      <c r="I17" s="3">
        <f t="shared" si="4"/>
        <v>38788</v>
      </c>
      <c r="J17" s="17">
        <v>150413.6</v>
      </c>
      <c r="K17" s="10">
        <f t="shared" si="5"/>
        <v>0</v>
      </c>
      <c r="M17" s="3">
        <f t="shared" si="6"/>
        <v>38819</v>
      </c>
      <c r="N17" s="17">
        <v>150413.6</v>
      </c>
      <c r="O17" s="10">
        <f t="shared" si="7"/>
        <v>0</v>
      </c>
      <c r="Q17" s="3">
        <f t="shared" si="8"/>
        <v>38849</v>
      </c>
      <c r="R17" s="17">
        <v>150413.6</v>
      </c>
      <c r="S17" s="10">
        <f t="shared" si="9"/>
        <v>0</v>
      </c>
      <c r="U17" s="3">
        <f t="shared" si="10"/>
        <v>38880</v>
      </c>
      <c r="V17" s="17">
        <v>150413.6</v>
      </c>
      <c r="W17" s="10">
        <f t="shared" si="11"/>
        <v>0</v>
      </c>
      <c r="Y17" s="3">
        <f t="shared" si="12"/>
        <v>38910</v>
      </c>
      <c r="Z17" s="17">
        <v>150413.6</v>
      </c>
      <c r="AA17" s="10">
        <f t="shared" si="13"/>
        <v>0</v>
      </c>
      <c r="AC17" s="3">
        <f t="shared" si="14"/>
        <v>38941</v>
      </c>
      <c r="AD17" s="17">
        <v>150413.6</v>
      </c>
      <c r="AE17" s="10">
        <f t="shared" si="15"/>
        <v>0</v>
      </c>
      <c r="AG17" s="3">
        <f t="shared" si="16"/>
        <v>38972</v>
      </c>
      <c r="AH17" s="17">
        <v>150413.6</v>
      </c>
      <c r="AI17" s="10">
        <f t="shared" si="17"/>
        <v>0</v>
      </c>
      <c r="AK17" s="3">
        <f t="shared" si="18"/>
        <v>39002</v>
      </c>
      <c r="AL17" s="17">
        <v>151032.3</v>
      </c>
      <c r="AM17" s="10">
        <f t="shared" si="19"/>
        <v>28.39999999999418</v>
      </c>
      <c r="AO17" s="3">
        <f t="shared" si="20"/>
        <v>39033</v>
      </c>
      <c r="AP17" s="18">
        <v>151575.1</v>
      </c>
      <c r="AQ17" s="10">
        <f t="shared" si="21"/>
        <v>7.800000000017462</v>
      </c>
      <c r="AS17" s="3">
        <f t="shared" si="22"/>
        <v>39063</v>
      </c>
      <c r="AT17" s="18">
        <v>151923.6</v>
      </c>
      <c r="AU17" s="10">
        <f t="shared" si="23"/>
        <v>20.800000000017462</v>
      </c>
    </row>
    <row r="18" spans="1:47" ht="12.75">
      <c r="A18" s="3">
        <f t="shared" si="0"/>
        <v>38730</v>
      </c>
      <c r="B18" s="17">
        <v>150413.6</v>
      </c>
      <c r="C18" s="10">
        <f t="shared" si="1"/>
        <v>0</v>
      </c>
      <c r="E18" s="3">
        <f t="shared" si="2"/>
        <v>38761</v>
      </c>
      <c r="F18" s="17">
        <v>150413.6</v>
      </c>
      <c r="G18" s="10">
        <f t="shared" si="3"/>
        <v>0</v>
      </c>
      <c r="I18" s="3">
        <f t="shared" si="4"/>
        <v>38789</v>
      </c>
      <c r="J18" s="17">
        <v>150413.6</v>
      </c>
      <c r="K18" s="10">
        <f t="shared" si="5"/>
        <v>0</v>
      </c>
      <c r="M18" s="3">
        <f t="shared" si="6"/>
        <v>38820</v>
      </c>
      <c r="N18" s="17">
        <v>150413.6</v>
      </c>
      <c r="O18" s="10">
        <f t="shared" si="7"/>
        <v>0</v>
      </c>
      <c r="Q18" s="3">
        <f t="shared" si="8"/>
        <v>38850</v>
      </c>
      <c r="R18" s="17">
        <v>150413.6</v>
      </c>
      <c r="S18" s="10">
        <f t="shared" si="9"/>
        <v>0</v>
      </c>
      <c r="U18" s="3">
        <f t="shared" si="10"/>
        <v>38881</v>
      </c>
      <c r="V18" s="17">
        <v>150413.6</v>
      </c>
      <c r="W18" s="10">
        <f t="shared" si="11"/>
        <v>0</v>
      </c>
      <c r="Y18" s="3">
        <f t="shared" si="12"/>
        <v>38911</v>
      </c>
      <c r="Z18" s="17">
        <v>150413.6</v>
      </c>
      <c r="AA18" s="10">
        <f t="shared" si="13"/>
        <v>0</v>
      </c>
      <c r="AC18" s="3">
        <f t="shared" si="14"/>
        <v>38942</v>
      </c>
      <c r="AD18" s="17">
        <v>150413.6</v>
      </c>
      <c r="AE18" s="10">
        <f t="shared" si="15"/>
        <v>0</v>
      </c>
      <c r="AG18" s="3">
        <f t="shared" si="16"/>
        <v>38973</v>
      </c>
      <c r="AH18" s="17">
        <v>150413.6</v>
      </c>
      <c r="AI18" s="10">
        <f t="shared" si="17"/>
        <v>0</v>
      </c>
      <c r="AK18" s="3">
        <f t="shared" si="18"/>
        <v>39003</v>
      </c>
      <c r="AL18" s="17">
        <v>151037.2</v>
      </c>
      <c r="AM18" s="10">
        <f t="shared" si="19"/>
        <v>4.900000000023283</v>
      </c>
      <c r="AO18" s="3">
        <f t="shared" si="20"/>
        <v>39034</v>
      </c>
      <c r="AP18" s="18">
        <v>151578.9</v>
      </c>
      <c r="AQ18" s="10">
        <f t="shared" si="21"/>
        <v>3.7999999999883585</v>
      </c>
      <c r="AS18" s="3">
        <f t="shared" si="22"/>
        <v>39064</v>
      </c>
      <c r="AT18" s="18">
        <v>151926.7</v>
      </c>
      <c r="AU18" s="10">
        <f t="shared" si="23"/>
        <v>3.1000000000058208</v>
      </c>
    </row>
    <row r="19" spans="1:47" ht="12.75">
      <c r="A19" s="3">
        <f t="shared" si="0"/>
        <v>38731</v>
      </c>
      <c r="B19" s="17">
        <v>150413.6</v>
      </c>
      <c r="C19" s="10">
        <f t="shared" si="1"/>
        <v>0</v>
      </c>
      <c r="E19" s="3">
        <f t="shared" si="2"/>
        <v>38762</v>
      </c>
      <c r="F19" s="17">
        <v>150413.6</v>
      </c>
      <c r="G19" s="10">
        <f t="shared" si="3"/>
        <v>0</v>
      </c>
      <c r="I19" s="3">
        <f t="shared" si="4"/>
        <v>38790</v>
      </c>
      <c r="J19" s="17">
        <v>150413.6</v>
      </c>
      <c r="K19" s="10">
        <f t="shared" si="5"/>
        <v>0</v>
      </c>
      <c r="M19" s="3">
        <f t="shared" si="6"/>
        <v>38821</v>
      </c>
      <c r="N19" s="17">
        <v>150413.6</v>
      </c>
      <c r="O19" s="10">
        <f t="shared" si="7"/>
        <v>0</v>
      </c>
      <c r="Q19" s="3">
        <f t="shared" si="8"/>
        <v>38851</v>
      </c>
      <c r="R19" s="17">
        <v>150413.6</v>
      </c>
      <c r="S19" s="10">
        <f t="shared" si="9"/>
        <v>0</v>
      </c>
      <c r="U19" s="3">
        <f t="shared" si="10"/>
        <v>38882</v>
      </c>
      <c r="V19" s="17">
        <v>150413.6</v>
      </c>
      <c r="W19" s="10">
        <f t="shared" si="11"/>
        <v>0</v>
      </c>
      <c r="Y19" s="3">
        <f t="shared" si="12"/>
        <v>38912</v>
      </c>
      <c r="Z19" s="17">
        <v>150413.6</v>
      </c>
      <c r="AA19" s="10">
        <f t="shared" si="13"/>
        <v>0</v>
      </c>
      <c r="AC19" s="3">
        <f t="shared" si="14"/>
        <v>38943</v>
      </c>
      <c r="AD19" s="17">
        <v>150413.6</v>
      </c>
      <c r="AE19" s="10">
        <f t="shared" si="15"/>
        <v>0</v>
      </c>
      <c r="AG19" s="3">
        <f t="shared" si="16"/>
        <v>38974</v>
      </c>
      <c r="AH19" s="17">
        <v>150413.6</v>
      </c>
      <c r="AI19" s="10">
        <f t="shared" si="17"/>
        <v>0</v>
      </c>
      <c r="AK19" s="3">
        <f t="shared" si="18"/>
        <v>39004</v>
      </c>
      <c r="AL19" s="17">
        <v>151048.4</v>
      </c>
      <c r="AM19" s="10">
        <f t="shared" si="19"/>
        <v>11.199999999982538</v>
      </c>
      <c r="AO19" s="3">
        <f t="shared" si="20"/>
        <v>39035</v>
      </c>
      <c r="AP19" s="18">
        <v>151586.5</v>
      </c>
      <c r="AQ19" s="10">
        <f t="shared" si="21"/>
        <v>7.600000000005821</v>
      </c>
      <c r="AS19" s="3">
        <f t="shared" si="22"/>
        <v>39065</v>
      </c>
      <c r="AT19" s="18">
        <v>151932</v>
      </c>
      <c r="AU19" s="10">
        <f t="shared" si="23"/>
        <v>5.2999999999883585</v>
      </c>
    </row>
    <row r="20" spans="1:47" ht="12.75">
      <c r="A20" s="3">
        <f t="shared" si="0"/>
        <v>38732</v>
      </c>
      <c r="B20" s="17">
        <v>150413.6</v>
      </c>
      <c r="C20" s="10">
        <f t="shared" si="1"/>
        <v>0</v>
      </c>
      <c r="E20" s="3">
        <f t="shared" si="2"/>
        <v>38763</v>
      </c>
      <c r="F20" s="17">
        <v>150413.6</v>
      </c>
      <c r="G20" s="10">
        <f t="shared" si="3"/>
        <v>0</v>
      </c>
      <c r="I20" s="3">
        <f t="shared" si="4"/>
        <v>38791</v>
      </c>
      <c r="J20" s="17">
        <v>150413.6</v>
      </c>
      <c r="K20" s="10">
        <f t="shared" si="5"/>
        <v>0</v>
      </c>
      <c r="M20" s="3">
        <f t="shared" si="6"/>
        <v>38822</v>
      </c>
      <c r="N20" s="17">
        <v>150413.6</v>
      </c>
      <c r="O20" s="10">
        <f t="shared" si="7"/>
        <v>0</v>
      </c>
      <c r="Q20" s="3">
        <f t="shared" si="8"/>
        <v>38852</v>
      </c>
      <c r="R20" s="17">
        <v>150413.6</v>
      </c>
      <c r="S20" s="10">
        <f t="shared" si="9"/>
        <v>0</v>
      </c>
      <c r="U20" s="3">
        <f t="shared" si="10"/>
        <v>38883</v>
      </c>
      <c r="V20" s="17">
        <v>150413.6</v>
      </c>
      <c r="W20" s="10">
        <f t="shared" si="11"/>
        <v>0</v>
      </c>
      <c r="Y20" s="3">
        <f t="shared" si="12"/>
        <v>38913</v>
      </c>
      <c r="Z20" s="17">
        <v>150413.6</v>
      </c>
      <c r="AA20" s="10">
        <f t="shared" si="13"/>
        <v>0</v>
      </c>
      <c r="AC20" s="3">
        <f t="shared" si="14"/>
        <v>38944</v>
      </c>
      <c r="AD20" s="17">
        <v>150413.6</v>
      </c>
      <c r="AE20" s="10">
        <f t="shared" si="15"/>
        <v>0</v>
      </c>
      <c r="AG20" s="3">
        <f t="shared" si="16"/>
        <v>38975</v>
      </c>
      <c r="AH20" s="17">
        <v>150413.6</v>
      </c>
      <c r="AI20" s="10">
        <f t="shared" si="17"/>
        <v>0</v>
      </c>
      <c r="AK20" s="3">
        <f t="shared" si="18"/>
        <v>39005</v>
      </c>
      <c r="AL20" s="17">
        <v>151087.2</v>
      </c>
      <c r="AM20" s="10">
        <f t="shared" si="19"/>
        <v>38.80000000001746</v>
      </c>
      <c r="AO20" s="3">
        <f t="shared" si="20"/>
        <v>39036</v>
      </c>
      <c r="AP20" s="18">
        <v>151610.6</v>
      </c>
      <c r="AQ20" s="10">
        <f t="shared" si="21"/>
        <v>24.10000000000582</v>
      </c>
      <c r="AS20" s="3">
        <f t="shared" si="22"/>
        <v>39066</v>
      </c>
      <c r="AT20" s="18">
        <v>151958.1</v>
      </c>
      <c r="AU20" s="10">
        <f t="shared" si="23"/>
        <v>26.10000000000582</v>
      </c>
    </row>
    <row r="21" spans="1:47" ht="12.75">
      <c r="A21" s="3">
        <f t="shared" si="0"/>
        <v>38733</v>
      </c>
      <c r="B21" s="17">
        <v>150413.6</v>
      </c>
      <c r="C21" s="10">
        <f t="shared" si="1"/>
        <v>0</v>
      </c>
      <c r="E21" s="3">
        <f t="shared" si="2"/>
        <v>38764</v>
      </c>
      <c r="F21" s="17">
        <v>150413.6</v>
      </c>
      <c r="G21" s="10">
        <f t="shared" si="3"/>
        <v>0</v>
      </c>
      <c r="I21" s="3">
        <f t="shared" si="4"/>
        <v>38792</v>
      </c>
      <c r="J21" s="17">
        <v>150413.6</v>
      </c>
      <c r="K21" s="10">
        <f t="shared" si="5"/>
        <v>0</v>
      </c>
      <c r="M21" s="3">
        <f t="shared" si="6"/>
        <v>38823</v>
      </c>
      <c r="N21" s="17">
        <v>150413.6</v>
      </c>
      <c r="O21" s="10">
        <f t="shared" si="7"/>
        <v>0</v>
      </c>
      <c r="Q21" s="3">
        <f t="shared" si="8"/>
        <v>38853</v>
      </c>
      <c r="R21" s="17">
        <v>150413.6</v>
      </c>
      <c r="S21" s="10">
        <f t="shared" si="9"/>
        <v>0</v>
      </c>
      <c r="U21" s="3">
        <f t="shared" si="10"/>
        <v>38884</v>
      </c>
      <c r="V21" s="17">
        <v>150413.6</v>
      </c>
      <c r="W21" s="10">
        <f t="shared" si="11"/>
        <v>0</v>
      </c>
      <c r="Y21" s="3">
        <f t="shared" si="12"/>
        <v>38914</v>
      </c>
      <c r="Z21" s="17">
        <v>150413.6</v>
      </c>
      <c r="AA21" s="10">
        <f t="shared" si="13"/>
        <v>0</v>
      </c>
      <c r="AC21" s="3">
        <f t="shared" si="14"/>
        <v>38945</v>
      </c>
      <c r="AD21" s="17">
        <v>150413.6</v>
      </c>
      <c r="AE21" s="10">
        <f t="shared" si="15"/>
        <v>0</v>
      </c>
      <c r="AG21" s="3">
        <f t="shared" si="16"/>
        <v>38976</v>
      </c>
      <c r="AH21" s="17">
        <v>150413.6</v>
      </c>
      <c r="AI21" s="10">
        <f t="shared" si="17"/>
        <v>0</v>
      </c>
      <c r="AK21" s="3">
        <f t="shared" si="18"/>
        <v>39006</v>
      </c>
      <c r="AL21" s="17">
        <v>151126.9</v>
      </c>
      <c r="AM21" s="10">
        <f t="shared" si="19"/>
        <v>39.69999999998254</v>
      </c>
      <c r="AO21" s="3">
        <f t="shared" si="20"/>
        <v>39037</v>
      </c>
      <c r="AP21" s="18">
        <v>151634.5</v>
      </c>
      <c r="AQ21" s="10">
        <f t="shared" si="21"/>
        <v>23.89999999999418</v>
      </c>
      <c r="AS21" s="3">
        <f t="shared" si="22"/>
        <v>39067</v>
      </c>
      <c r="AT21" s="18">
        <v>151962</v>
      </c>
      <c r="AU21" s="10">
        <f t="shared" si="23"/>
        <v>3.8999999999941792</v>
      </c>
    </row>
    <row r="22" spans="1:47" ht="12.75">
      <c r="A22" s="3">
        <f t="shared" si="0"/>
        <v>38734</v>
      </c>
      <c r="B22" s="17">
        <v>150413.6</v>
      </c>
      <c r="C22" s="10">
        <f t="shared" si="1"/>
        <v>0</v>
      </c>
      <c r="E22" s="3">
        <f t="shared" si="2"/>
        <v>38765</v>
      </c>
      <c r="F22" s="17">
        <v>150413.6</v>
      </c>
      <c r="G22" s="10">
        <f t="shared" si="3"/>
        <v>0</v>
      </c>
      <c r="I22" s="3">
        <f t="shared" si="4"/>
        <v>38793</v>
      </c>
      <c r="J22" s="17">
        <v>150413.6</v>
      </c>
      <c r="K22" s="10">
        <f t="shared" si="5"/>
        <v>0</v>
      </c>
      <c r="M22" s="3">
        <f t="shared" si="6"/>
        <v>38824</v>
      </c>
      <c r="N22" s="17">
        <v>150413.6</v>
      </c>
      <c r="O22" s="10">
        <f t="shared" si="7"/>
        <v>0</v>
      </c>
      <c r="Q22" s="3">
        <f t="shared" si="8"/>
        <v>38854</v>
      </c>
      <c r="R22" s="17">
        <v>150413.6</v>
      </c>
      <c r="S22" s="10">
        <f t="shared" si="9"/>
        <v>0</v>
      </c>
      <c r="U22" s="3">
        <f t="shared" si="10"/>
        <v>38885</v>
      </c>
      <c r="V22" s="17">
        <v>150413.6</v>
      </c>
      <c r="W22" s="10">
        <f t="shared" si="11"/>
        <v>0</v>
      </c>
      <c r="Y22" s="3">
        <f t="shared" si="12"/>
        <v>38915</v>
      </c>
      <c r="Z22" s="17">
        <v>150413.6</v>
      </c>
      <c r="AA22" s="10">
        <f t="shared" si="13"/>
        <v>0</v>
      </c>
      <c r="AC22" s="3">
        <f t="shared" si="14"/>
        <v>38946</v>
      </c>
      <c r="AD22" s="17">
        <v>150413.6</v>
      </c>
      <c r="AE22" s="10">
        <f t="shared" si="15"/>
        <v>0</v>
      </c>
      <c r="AG22" s="3">
        <f t="shared" si="16"/>
        <v>38977</v>
      </c>
      <c r="AH22" s="17">
        <v>150413.6</v>
      </c>
      <c r="AI22" s="10">
        <f t="shared" si="17"/>
        <v>0</v>
      </c>
      <c r="AK22" s="3">
        <f t="shared" si="18"/>
        <v>39007</v>
      </c>
      <c r="AL22" s="17">
        <v>151167.6</v>
      </c>
      <c r="AM22" s="10">
        <f t="shared" si="19"/>
        <v>40.70000000001164</v>
      </c>
      <c r="AO22" s="3">
        <f t="shared" si="20"/>
        <v>39038</v>
      </c>
      <c r="AP22" s="18">
        <v>151642.3</v>
      </c>
      <c r="AQ22" s="10">
        <f t="shared" si="21"/>
        <v>7.7999999999883585</v>
      </c>
      <c r="AS22" s="3">
        <f t="shared" si="22"/>
        <v>39068</v>
      </c>
      <c r="AT22" s="18">
        <v>151969.1</v>
      </c>
      <c r="AU22" s="10">
        <f t="shared" si="23"/>
        <v>7.100000000005821</v>
      </c>
    </row>
    <row r="23" spans="1:47" ht="12.75">
      <c r="A23" s="3">
        <f t="shared" si="0"/>
        <v>38735</v>
      </c>
      <c r="B23" s="17">
        <v>150413.6</v>
      </c>
      <c r="C23" s="10">
        <f t="shared" si="1"/>
        <v>0</v>
      </c>
      <c r="E23" s="3">
        <f t="shared" si="2"/>
        <v>38766</v>
      </c>
      <c r="F23" s="17">
        <v>150413.6</v>
      </c>
      <c r="G23" s="10">
        <f t="shared" si="3"/>
        <v>0</v>
      </c>
      <c r="I23" s="3">
        <f t="shared" si="4"/>
        <v>38794</v>
      </c>
      <c r="J23" s="17">
        <v>150413.6</v>
      </c>
      <c r="K23" s="10">
        <f t="shared" si="5"/>
        <v>0</v>
      </c>
      <c r="M23" s="3">
        <f t="shared" si="6"/>
        <v>38825</v>
      </c>
      <c r="N23" s="17">
        <v>150413.6</v>
      </c>
      <c r="O23" s="10">
        <f t="shared" si="7"/>
        <v>0</v>
      </c>
      <c r="Q23" s="3">
        <f t="shared" si="8"/>
        <v>38855</v>
      </c>
      <c r="R23" s="17">
        <v>150413.6</v>
      </c>
      <c r="S23" s="10">
        <f t="shared" si="9"/>
        <v>0</v>
      </c>
      <c r="U23" s="3">
        <f t="shared" si="10"/>
        <v>38886</v>
      </c>
      <c r="V23" s="17">
        <v>150413.6</v>
      </c>
      <c r="W23" s="10">
        <f t="shared" si="11"/>
        <v>0</v>
      </c>
      <c r="Y23" s="3">
        <f t="shared" si="12"/>
        <v>38916</v>
      </c>
      <c r="Z23" s="17">
        <v>150413.6</v>
      </c>
      <c r="AA23" s="10">
        <f t="shared" si="13"/>
        <v>0</v>
      </c>
      <c r="AC23" s="3">
        <f t="shared" si="14"/>
        <v>38947</v>
      </c>
      <c r="AD23" s="17">
        <v>150413.6</v>
      </c>
      <c r="AE23" s="10">
        <f t="shared" si="15"/>
        <v>0</v>
      </c>
      <c r="AG23" s="3">
        <f t="shared" si="16"/>
        <v>38978</v>
      </c>
      <c r="AH23" s="17">
        <v>150413.6</v>
      </c>
      <c r="AI23" s="10">
        <f t="shared" si="17"/>
        <v>0</v>
      </c>
      <c r="AK23" s="3">
        <f t="shared" si="18"/>
        <v>39008</v>
      </c>
      <c r="AL23" s="17">
        <v>151191.6</v>
      </c>
      <c r="AM23" s="10">
        <f t="shared" si="19"/>
        <v>24</v>
      </c>
      <c r="AO23" s="3">
        <f t="shared" si="20"/>
        <v>39039</v>
      </c>
      <c r="AP23" s="18">
        <v>151647.6</v>
      </c>
      <c r="AQ23" s="10">
        <f t="shared" si="21"/>
        <v>5.300000000017462</v>
      </c>
      <c r="AS23" s="3">
        <f t="shared" si="22"/>
        <v>39069</v>
      </c>
      <c r="AT23" s="18">
        <v>151974.1</v>
      </c>
      <c r="AU23" s="10">
        <f t="shared" si="23"/>
        <v>5</v>
      </c>
    </row>
    <row r="24" spans="1:47" ht="12.75">
      <c r="A24" s="3">
        <f t="shared" si="0"/>
        <v>38736</v>
      </c>
      <c r="B24" s="17">
        <v>150413.6</v>
      </c>
      <c r="C24" s="10">
        <f t="shared" si="1"/>
        <v>0</v>
      </c>
      <c r="E24" s="3">
        <f t="shared" si="2"/>
        <v>38767</v>
      </c>
      <c r="F24" s="17">
        <v>150413.6</v>
      </c>
      <c r="G24" s="10">
        <f t="shared" si="3"/>
        <v>0</v>
      </c>
      <c r="I24" s="3">
        <f t="shared" si="4"/>
        <v>38795</v>
      </c>
      <c r="J24" s="17">
        <v>150413.6</v>
      </c>
      <c r="K24" s="10">
        <f t="shared" si="5"/>
        <v>0</v>
      </c>
      <c r="M24" s="3">
        <f t="shared" si="6"/>
        <v>38826</v>
      </c>
      <c r="N24" s="17">
        <v>150413.6</v>
      </c>
      <c r="O24" s="10">
        <f t="shared" si="7"/>
        <v>0</v>
      </c>
      <c r="Q24" s="3">
        <f t="shared" si="8"/>
        <v>38856</v>
      </c>
      <c r="R24" s="17">
        <v>150413.6</v>
      </c>
      <c r="S24" s="10">
        <f t="shared" si="9"/>
        <v>0</v>
      </c>
      <c r="U24" s="3">
        <f t="shared" si="10"/>
        <v>38887</v>
      </c>
      <c r="V24" s="17">
        <v>150413.6</v>
      </c>
      <c r="W24" s="10">
        <f t="shared" si="11"/>
        <v>0</v>
      </c>
      <c r="Y24" s="3">
        <f t="shared" si="12"/>
        <v>38917</v>
      </c>
      <c r="Z24" s="17">
        <v>150413.6</v>
      </c>
      <c r="AA24" s="10">
        <f t="shared" si="13"/>
        <v>0</v>
      </c>
      <c r="AC24" s="3">
        <f t="shared" si="14"/>
        <v>38948</v>
      </c>
      <c r="AD24" s="17">
        <v>150413.6</v>
      </c>
      <c r="AE24" s="10">
        <f t="shared" si="15"/>
        <v>0</v>
      </c>
      <c r="AG24" s="3">
        <f t="shared" si="16"/>
        <v>38979</v>
      </c>
      <c r="AH24" s="17">
        <v>150413.6</v>
      </c>
      <c r="AI24" s="10">
        <f t="shared" si="17"/>
        <v>0</v>
      </c>
      <c r="AK24" s="3">
        <f t="shared" si="18"/>
        <v>39009</v>
      </c>
      <c r="AL24" s="17">
        <v>151206.5</v>
      </c>
      <c r="AM24" s="10">
        <f t="shared" si="19"/>
        <v>14.89999999999418</v>
      </c>
      <c r="AO24" s="3">
        <f t="shared" si="20"/>
        <v>39040</v>
      </c>
      <c r="AP24" s="18">
        <v>151650.7</v>
      </c>
      <c r="AQ24" s="10">
        <f t="shared" si="21"/>
        <v>3.1000000000058208</v>
      </c>
      <c r="AS24" s="3">
        <f t="shared" si="22"/>
        <v>39070</v>
      </c>
      <c r="AT24" s="18">
        <v>151981.3</v>
      </c>
      <c r="AU24" s="10">
        <f t="shared" si="23"/>
        <v>7.199999999982538</v>
      </c>
    </row>
    <row r="25" spans="1:47" ht="12.75">
      <c r="A25" s="3">
        <f t="shared" si="0"/>
        <v>38737</v>
      </c>
      <c r="B25" s="17">
        <v>150413.6</v>
      </c>
      <c r="C25" s="10">
        <f t="shared" si="1"/>
        <v>0</v>
      </c>
      <c r="E25" s="3">
        <f t="shared" si="2"/>
        <v>38768</v>
      </c>
      <c r="F25" s="17">
        <v>150413.6</v>
      </c>
      <c r="G25" s="10">
        <f t="shared" si="3"/>
        <v>0</v>
      </c>
      <c r="I25" s="3">
        <f t="shared" si="4"/>
        <v>38796</v>
      </c>
      <c r="J25" s="17">
        <v>150413.6</v>
      </c>
      <c r="K25" s="10">
        <f t="shared" si="5"/>
        <v>0</v>
      </c>
      <c r="M25" s="3">
        <f t="shared" si="6"/>
        <v>38827</v>
      </c>
      <c r="N25" s="17">
        <v>150413.6</v>
      </c>
      <c r="O25" s="10">
        <f t="shared" si="7"/>
        <v>0</v>
      </c>
      <c r="Q25" s="3">
        <f t="shared" si="8"/>
        <v>38857</v>
      </c>
      <c r="R25" s="17">
        <v>150413.6</v>
      </c>
      <c r="S25" s="10">
        <f t="shared" si="9"/>
        <v>0</v>
      </c>
      <c r="U25" s="3">
        <f t="shared" si="10"/>
        <v>38888</v>
      </c>
      <c r="V25" s="17">
        <v>150413.6</v>
      </c>
      <c r="W25" s="10">
        <f t="shared" si="11"/>
        <v>0</v>
      </c>
      <c r="Y25" s="3">
        <f t="shared" si="12"/>
        <v>38918</v>
      </c>
      <c r="Z25" s="17">
        <v>150413.6</v>
      </c>
      <c r="AA25" s="10">
        <f t="shared" si="13"/>
        <v>0</v>
      </c>
      <c r="AC25" s="3">
        <f t="shared" si="14"/>
        <v>38949</v>
      </c>
      <c r="AD25" s="17">
        <v>150413.6</v>
      </c>
      <c r="AE25" s="10">
        <f t="shared" si="15"/>
        <v>0</v>
      </c>
      <c r="AG25" s="3">
        <f t="shared" si="16"/>
        <v>38980</v>
      </c>
      <c r="AH25" s="17">
        <v>150456.1</v>
      </c>
      <c r="AI25" s="10">
        <f t="shared" si="17"/>
        <v>42.5</v>
      </c>
      <c r="AK25" s="3">
        <f t="shared" si="18"/>
        <v>39010</v>
      </c>
      <c r="AL25" s="17">
        <v>151233.4</v>
      </c>
      <c r="AM25" s="10">
        <f t="shared" si="19"/>
        <v>26.89999999999418</v>
      </c>
      <c r="AO25" s="3">
        <f t="shared" si="20"/>
        <v>39041</v>
      </c>
      <c r="AP25" s="18">
        <v>151657.6</v>
      </c>
      <c r="AQ25" s="10">
        <f t="shared" si="21"/>
        <v>6.899999999994179</v>
      </c>
      <c r="AS25" s="3">
        <f t="shared" si="22"/>
        <v>39071</v>
      </c>
      <c r="AT25" s="18">
        <v>151984.5</v>
      </c>
      <c r="AU25" s="10">
        <f t="shared" si="23"/>
        <v>3.2000000000116415</v>
      </c>
    </row>
    <row r="26" spans="1:47" ht="12.75">
      <c r="A26" s="3">
        <f t="shared" si="0"/>
        <v>38738</v>
      </c>
      <c r="B26" s="17">
        <v>150413.6</v>
      </c>
      <c r="C26" s="10">
        <f t="shared" si="1"/>
        <v>0</v>
      </c>
      <c r="E26" s="3">
        <f t="shared" si="2"/>
        <v>38769</v>
      </c>
      <c r="F26" s="17">
        <v>150413.6</v>
      </c>
      <c r="G26" s="10">
        <f t="shared" si="3"/>
        <v>0</v>
      </c>
      <c r="I26" s="3">
        <f t="shared" si="4"/>
        <v>38797</v>
      </c>
      <c r="J26" s="17">
        <v>150413.6</v>
      </c>
      <c r="K26" s="10">
        <f t="shared" si="5"/>
        <v>0</v>
      </c>
      <c r="M26" s="3">
        <f t="shared" si="6"/>
        <v>38828</v>
      </c>
      <c r="N26" s="17">
        <v>150413.6</v>
      </c>
      <c r="O26" s="10">
        <f t="shared" si="7"/>
        <v>0</v>
      </c>
      <c r="Q26" s="3">
        <f t="shared" si="8"/>
        <v>38858</v>
      </c>
      <c r="R26" s="17">
        <v>150413.6</v>
      </c>
      <c r="S26" s="10">
        <f t="shared" si="9"/>
        <v>0</v>
      </c>
      <c r="U26" s="3">
        <f t="shared" si="10"/>
        <v>38889</v>
      </c>
      <c r="V26" s="17">
        <v>150413.6</v>
      </c>
      <c r="W26" s="10">
        <f t="shared" si="11"/>
        <v>0</v>
      </c>
      <c r="Y26" s="3">
        <f t="shared" si="12"/>
        <v>38919</v>
      </c>
      <c r="Z26" s="17">
        <v>150413.6</v>
      </c>
      <c r="AA26" s="10">
        <f t="shared" si="13"/>
        <v>0</v>
      </c>
      <c r="AC26" s="3">
        <f t="shared" si="14"/>
        <v>38950</v>
      </c>
      <c r="AD26" s="17">
        <v>150413.6</v>
      </c>
      <c r="AE26" s="10">
        <f t="shared" si="15"/>
        <v>0</v>
      </c>
      <c r="AG26" s="3">
        <f t="shared" si="16"/>
        <v>38981</v>
      </c>
      <c r="AH26" s="17">
        <v>150501</v>
      </c>
      <c r="AI26" s="10">
        <f t="shared" si="17"/>
        <v>44.89999999999418</v>
      </c>
      <c r="AK26" s="3">
        <f t="shared" si="18"/>
        <v>39011</v>
      </c>
      <c r="AL26" s="17">
        <v>151253.3</v>
      </c>
      <c r="AM26" s="10">
        <f t="shared" si="19"/>
        <v>19.89999999999418</v>
      </c>
      <c r="AO26" s="3">
        <f t="shared" si="20"/>
        <v>39042</v>
      </c>
      <c r="AP26" s="18">
        <v>151674.6</v>
      </c>
      <c r="AQ26" s="10">
        <f t="shared" si="21"/>
        <v>17</v>
      </c>
      <c r="AS26" s="3">
        <f t="shared" si="22"/>
        <v>39072</v>
      </c>
      <c r="AT26" s="18">
        <v>151988.5</v>
      </c>
      <c r="AU26" s="10">
        <f t="shared" si="23"/>
        <v>4</v>
      </c>
    </row>
    <row r="27" spans="1:47" ht="12.75">
      <c r="A27" s="3">
        <f t="shared" si="0"/>
        <v>38739</v>
      </c>
      <c r="B27" s="17">
        <v>150413.6</v>
      </c>
      <c r="C27" s="10">
        <f t="shared" si="1"/>
        <v>0</v>
      </c>
      <c r="E27" s="3">
        <f t="shared" si="2"/>
        <v>38770</v>
      </c>
      <c r="F27" s="17">
        <v>150413.6</v>
      </c>
      <c r="G27" s="10">
        <f t="shared" si="3"/>
        <v>0</v>
      </c>
      <c r="I27" s="3">
        <f t="shared" si="4"/>
        <v>38798</v>
      </c>
      <c r="J27" s="17">
        <v>150413.6</v>
      </c>
      <c r="K27" s="10">
        <f t="shared" si="5"/>
        <v>0</v>
      </c>
      <c r="M27" s="3">
        <f t="shared" si="6"/>
        <v>38829</v>
      </c>
      <c r="N27" s="17">
        <v>150413.6</v>
      </c>
      <c r="O27" s="10">
        <f t="shared" si="7"/>
        <v>0</v>
      </c>
      <c r="Q27" s="3">
        <f t="shared" si="8"/>
        <v>38859</v>
      </c>
      <c r="R27" s="17">
        <v>150413.6</v>
      </c>
      <c r="S27" s="10">
        <f t="shared" si="9"/>
        <v>0</v>
      </c>
      <c r="U27" s="3">
        <f t="shared" si="10"/>
        <v>38890</v>
      </c>
      <c r="V27" s="17">
        <v>150413.6</v>
      </c>
      <c r="W27" s="10">
        <f t="shared" si="11"/>
        <v>0</v>
      </c>
      <c r="Y27" s="3">
        <f t="shared" si="12"/>
        <v>38920</v>
      </c>
      <c r="Z27" s="17">
        <v>150413.6</v>
      </c>
      <c r="AA27" s="10">
        <f t="shared" si="13"/>
        <v>0</v>
      </c>
      <c r="AC27" s="3">
        <f t="shared" si="14"/>
        <v>38951</v>
      </c>
      <c r="AD27" s="17">
        <v>150413.6</v>
      </c>
      <c r="AE27" s="10">
        <f t="shared" si="15"/>
        <v>0</v>
      </c>
      <c r="AG27" s="3">
        <f t="shared" si="16"/>
        <v>38982</v>
      </c>
      <c r="AH27" s="17">
        <v>150544.4</v>
      </c>
      <c r="AI27" s="10">
        <f t="shared" si="17"/>
        <v>43.39999999999418</v>
      </c>
      <c r="AK27" s="3">
        <f t="shared" si="18"/>
        <v>39012</v>
      </c>
      <c r="AL27" s="17">
        <v>151276.1</v>
      </c>
      <c r="AM27" s="10">
        <f t="shared" si="19"/>
        <v>22.800000000017462</v>
      </c>
      <c r="AO27" s="3">
        <f t="shared" si="20"/>
        <v>39043</v>
      </c>
      <c r="AP27" s="18">
        <v>151682.6</v>
      </c>
      <c r="AQ27" s="10">
        <f t="shared" si="21"/>
        <v>8</v>
      </c>
      <c r="AS27" s="3">
        <f t="shared" si="22"/>
        <v>39073</v>
      </c>
      <c r="AT27" s="18">
        <v>151992</v>
      </c>
      <c r="AU27" s="10">
        <f t="shared" si="23"/>
        <v>3.5</v>
      </c>
    </row>
    <row r="28" spans="1:47" ht="12.75">
      <c r="A28" s="3">
        <f t="shared" si="0"/>
        <v>38740</v>
      </c>
      <c r="B28" s="17">
        <v>150413.6</v>
      </c>
      <c r="C28" s="10">
        <f t="shared" si="1"/>
        <v>0</v>
      </c>
      <c r="E28" s="3">
        <f t="shared" si="2"/>
        <v>38771</v>
      </c>
      <c r="F28" s="17">
        <v>150413.6</v>
      </c>
      <c r="G28" s="10">
        <f t="shared" si="3"/>
        <v>0</v>
      </c>
      <c r="I28" s="3">
        <f t="shared" si="4"/>
        <v>38799</v>
      </c>
      <c r="J28" s="17">
        <v>150413.6</v>
      </c>
      <c r="K28" s="10">
        <f t="shared" si="5"/>
        <v>0</v>
      </c>
      <c r="M28" s="3">
        <f t="shared" si="6"/>
        <v>38830</v>
      </c>
      <c r="N28" s="17">
        <v>150413.6</v>
      </c>
      <c r="O28" s="10">
        <f t="shared" si="7"/>
        <v>0</v>
      </c>
      <c r="Q28" s="3">
        <f t="shared" si="8"/>
        <v>38860</v>
      </c>
      <c r="R28" s="17">
        <v>150413.6</v>
      </c>
      <c r="S28" s="10">
        <f t="shared" si="9"/>
        <v>0</v>
      </c>
      <c r="U28" s="3">
        <f t="shared" si="10"/>
        <v>38891</v>
      </c>
      <c r="V28" s="17">
        <v>150413.6</v>
      </c>
      <c r="W28" s="10">
        <f t="shared" si="11"/>
        <v>0</v>
      </c>
      <c r="Y28" s="3">
        <f t="shared" si="12"/>
        <v>38921</v>
      </c>
      <c r="Z28" s="17">
        <v>150413.6</v>
      </c>
      <c r="AA28" s="10">
        <f t="shared" si="13"/>
        <v>0</v>
      </c>
      <c r="AC28" s="3">
        <f t="shared" si="14"/>
        <v>38952</v>
      </c>
      <c r="AD28" s="17">
        <v>150413.6</v>
      </c>
      <c r="AE28" s="10">
        <f t="shared" si="15"/>
        <v>0</v>
      </c>
      <c r="AG28" s="3">
        <f t="shared" si="16"/>
        <v>38983</v>
      </c>
      <c r="AH28" s="17">
        <v>150580.5</v>
      </c>
      <c r="AI28" s="10">
        <f t="shared" si="17"/>
        <v>36.10000000000582</v>
      </c>
      <c r="AK28" s="3">
        <f t="shared" si="18"/>
        <v>39013</v>
      </c>
      <c r="AL28" s="17">
        <v>151284.3</v>
      </c>
      <c r="AM28" s="10">
        <f t="shared" si="19"/>
        <v>8.199999999982538</v>
      </c>
      <c r="AO28" s="3">
        <f t="shared" si="20"/>
        <v>39044</v>
      </c>
      <c r="AP28" s="18">
        <v>151687.7</v>
      </c>
      <c r="AQ28" s="10">
        <f t="shared" si="21"/>
        <v>5.100000000005821</v>
      </c>
      <c r="AS28" s="3">
        <f t="shared" si="22"/>
        <v>39074</v>
      </c>
      <c r="AT28" s="18">
        <v>151997.3</v>
      </c>
      <c r="AU28" s="10">
        <f t="shared" si="23"/>
        <v>5.2999999999883585</v>
      </c>
    </row>
    <row r="29" spans="1:47" ht="12.75">
      <c r="A29" s="3">
        <f t="shared" si="0"/>
        <v>38741</v>
      </c>
      <c r="B29" s="17">
        <v>150413.6</v>
      </c>
      <c r="C29" s="10">
        <f t="shared" si="1"/>
        <v>0</v>
      </c>
      <c r="E29" s="3">
        <f t="shared" si="2"/>
        <v>38772</v>
      </c>
      <c r="F29" s="17">
        <v>150413.6</v>
      </c>
      <c r="G29" s="10">
        <f t="shared" si="3"/>
        <v>0</v>
      </c>
      <c r="I29" s="3">
        <f t="shared" si="4"/>
        <v>38800</v>
      </c>
      <c r="J29" s="17">
        <v>150413.6</v>
      </c>
      <c r="K29" s="10">
        <f t="shared" si="5"/>
        <v>0</v>
      </c>
      <c r="M29" s="3">
        <f t="shared" si="6"/>
        <v>38831</v>
      </c>
      <c r="N29" s="17">
        <v>150413.6</v>
      </c>
      <c r="O29" s="10">
        <f t="shared" si="7"/>
        <v>0</v>
      </c>
      <c r="Q29" s="3">
        <f t="shared" si="8"/>
        <v>38861</v>
      </c>
      <c r="R29" s="17">
        <v>150413.6</v>
      </c>
      <c r="S29" s="10">
        <f t="shared" si="9"/>
        <v>0</v>
      </c>
      <c r="U29" s="3">
        <f t="shared" si="10"/>
        <v>38892</v>
      </c>
      <c r="V29" s="17">
        <v>150413.6</v>
      </c>
      <c r="W29" s="10">
        <f t="shared" si="11"/>
        <v>0</v>
      </c>
      <c r="Y29" s="3">
        <f t="shared" si="12"/>
        <v>38922</v>
      </c>
      <c r="Z29" s="17">
        <v>150413.6</v>
      </c>
      <c r="AA29" s="10">
        <f t="shared" si="13"/>
        <v>0</v>
      </c>
      <c r="AC29" s="3">
        <f t="shared" si="14"/>
        <v>38953</v>
      </c>
      <c r="AD29" s="17">
        <v>150413.6</v>
      </c>
      <c r="AE29" s="10">
        <f t="shared" si="15"/>
        <v>0</v>
      </c>
      <c r="AG29" s="3">
        <f t="shared" si="16"/>
        <v>38984</v>
      </c>
      <c r="AH29" s="17">
        <v>150617.7</v>
      </c>
      <c r="AI29" s="10">
        <f t="shared" si="17"/>
        <v>37.20000000001164</v>
      </c>
      <c r="AK29" s="3">
        <f t="shared" si="18"/>
        <v>39014</v>
      </c>
      <c r="AL29" s="17">
        <v>151296.5</v>
      </c>
      <c r="AM29" s="10">
        <f t="shared" si="19"/>
        <v>12.200000000011642</v>
      </c>
      <c r="AO29" s="3">
        <f t="shared" si="20"/>
        <v>39045</v>
      </c>
      <c r="AP29" s="18">
        <v>151701</v>
      </c>
      <c r="AQ29" s="10">
        <f t="shared" si="21"/>
        <v>13.299999999988358</v>
      </c>
      <c r="AS29" s="3">
        <f t="shared" si="22"/>
        <v>39075</v>
      </c>
      <c r="AT29" s="18">
        <v>152001.1</v>
      </c>
      <c r="AU29" s="10">
        <f t="shared" si="23"/>
        <v>3.8000000000174623</v>
      </c>
    </row>
    <row r="30" spans="1:47" ht="12.75">
      <c r="A30" s="3">
        <f t="shared" si="0"/>
        <v>38742</v>
      </c>
      <c r="B30" s="17">
        <v>150413.6</v>
      </c>
      <c r="C30" s="10">
        <f t="shared" si="1"/>
        <v>0</v>
      </c>
      <c r="E30" s="3">
        <f t="shared" si="2"/>
        <v>38773</v>
      </c>
      <c r="F30" s="17">
        <v>150413.6</v>
      </c>
      <c r="G30" s="10">
        <f t="shared" si="3"/>
        <v>0</v>
      </c>
      <c r="I30" s="3">
        <f t="shared" si="4"/>
        <v>38801</v>
      </c>
      <c r="J30" s="17">
        <v>150413.6</v>
      </c>
      <c r="K30" s="10">
        <f t="shared" si="5"/>
        <v>0</v>
      </c>
      <c r="M30" s="3">
        <f t="shared" si="6"/>
        <v>38832</v>
      </c>
      <c r="N30" s="17">
        <v>150413.6</v>
      </c>
      <c r="O30" s="10">
        <f t="shared" si="7"/>
        <v>0</v>
      </c>
      <c r="Q30" s="3">
        <f t="shared" si="8"/>
        <v>38862</v>
      </c>
      <c r="R30" s="17">
        <v>150413.6</v>
      </c>
      <c r="S30" s="10">
        <f t="shared" si="9"/>
        <v>0</v>
      </c>
      <c r="U30" s="3">
        <f t="shared" si="10"/>
        <v>38893</v>
      </c>
      <c r="V30" s="17">
        <v>150413.6</v>
      </c>
      <c r="W30" s="10">
        <f t="shared" si="11"/>
        <v>0</v>
      </c>
      <c r="Y30" s="3">
        <f t="shared" si="12"/>
        <v>38923</v>
      </c>
      <c r="Z30" s="17">
        <v>150413.6</v>
      </c>
      <c r="AA30" s="10">
        <f t="shared" si="13"/>
        <v>0</v>
      </c>
      <c r="AC30" s="3">
        <f t="shared" si="14"/>
        <v>38954</v>
      </c>
      <c r="AD30" s="17">
        <v>150413.6</v>
      </c>
      <c r="AE30" s="10">
        <f t="shared" si="15"/>
        <v>0</v>
      </c>
      <c r="AG30" s="3">
        <f t="shared" si="16"/>
        <v>38985</v>
      </c>
      <c r="AH30" s="17">
        <v>150636.8</v>
      </c>
      <c r="AI30" s="10">
        <f t="shared" si="17"/>
        <v>19.099999999976717</v>
      </c>
      <c r="AK30" s="3">
        <f t="shared" si="18"/>
        <v>39015</v>
      </c>
      <c r="AL30" s="17">
        <v>151330.9</v>
      </c>
      <c r="AM30" s="10">
        <f t="shared" si="19"/>
        <v>34.39999999999418</v>
      </c>
      <c r="AO30" s="3">
        <f t="shared" si="20"/>
        <v>39046</v>
      </c>
      <c r="AP30" s="18">
        <v>151706.1</v>
      </c>
      <c r="AQ30" s="10">
        <f t="shared" si="21"/>
        <v>5.100000000005821</v>
      </c>
      <c r="AS30" s="3">
        <f t="shared" si="22"/>
        <v>39076</v>
      </c>
      <c r="AT30" s="18">
        <v>152005.5</v>
      </c>
      <c r="AU30" s="10">
        <f t="shared" si="23"/>
        <v>4.399999999994179</v>
      </c>
    </row>
    <row r="31" spans="1:47" ht="12.75">
      <c r="A31" s="3">
        <f t="shared" si="0"/>
        <v>38743</v>
      </c>
      <c r="B31" s="17">
        <v>150413.6</v>
      </c>
      <c r="C31" s="10">
        <f t="shared" si="1"/>
        <v>0</v>
      </c>
      <c r="E31" s="3">
        <f t="shared" si="2"/>
        <v>38774</v>
      </c>
      <c r="F31" s="17">
        <v>150413.6</v>
      </c>
      <c r="G31" s="10">
        <f t="shared" si="3"/>
        <v>0</v>
      </c>
      <c r="I31" s="3">
        <f t="shared" si="4"/>
        <v>38802</v>
      </c>
      <c r="J31" s="17">
        <v>150413.6</v>
      </c>
      <c r="K31" s="10">
        <f t="shared" si="5"/>
        <v>0</v>
      </c>
      <c r="M31" s="3">
        <f t="shared" si="6"/>
        <v>38833</v>
      </c>
      <c r="N31" s="17">
        <v>150413.6</v>
      </c>
      <c r="O31" s="10">
        <f t="shared" si="7"/>
        <v>0</v>
      </c>
      <c r="Q31" s="3">
        <f t="shared" si="8"/>
        <v>38863</v>
      </c>
      <c r="R31" s="17">
        <v>150413.6</v>
      </c>
      <c r="S31" s="10">
        <f t="shared" si="9"/>
        <v>0</v>
      </c>
      <c r="U31" s="3">
        <f t="shared" si="10"/>
        <v>38894</v>
      </c>
      <c r="V31" s="17">
        <v>150413.6</v>
      </c>
      <c r="W31" s="10">
        <f t="shared" si="11"/>
        <v>0</v>
      </c>
      <c r="Y31" s="3">
        <f t="shared" si="12"/>
        <v>38924</v>
      </c>
      <c r="Z31" s="17">
        <v>150413.6</v>
      </c>
      <c r="AA31" s="10">
        <f t="shared" si="13"/>
        <v>0</v>
      </c>
      <c r="AC31" s="3">
        <f t="shared" si="14"/>
        <v>38955</v>
      </c>
      <c r="AD31" s="17">
        <v>150413.6</v>
      </c>
      <c r="AE31" s="10">
        <f t="shared" si="15"/>
        <v>0</v>
      </c>
      <c r="AG31" s="3">
        <f t="shared" si="16"/>
        <v>38986</v>
      </c>
      <c r="AH31" s="17">
        <v>150650.5</v>
      </c>
      <c r="AI31" s="10">
        <f t="shared" si="17"/>
        <v>13.700000000011642</v>
      </c>
      <c r="AK31" s="3">
        <f t="shared" si="18"/>
        <v>39016</v>
      </c>
      <c r="AL31" s="17">
        <v>151355.5</v>
      </c>
      <c r="AM31" s="10">
        <f t="shared" si="19"/>
        <v>24.60000000000582</v>
      </c>
      <c r="AO31" s="3">
        <f t="shared" si="20"/>
        <v>39047</v>
      </c>
      <c r="AP31" s="18">
        <v>151711.3</v>
      </c>
      <c r="AQ31" s="10">
        <f t="shared" si="21"/>
        <v>5.199999999982538</v>
      </c>
      <c r="AS31" s="3">
        <f t="shared" si="22"/>
        <v>39077</v>
      </c>
      <c r="AT31" s="18">
        <v>152028.5</v>
      </c>
      <c r="AU31" s="10">
        <f t="shared" si="23"/>
        <v>23</v>
      </c>
    </row>
    <row r="32" spans="1:47" ht="12.75">
      <c r="A32" s="3">
        <f t="shared" si="0"/>
        <v>38744</v>
      </c>
      <c r="B32" s="17">
        <v>150413.6</v>
      </c>
      <c r="C32" s="10">
        <f t="shared" si="1"/>
        <v>0</v>
      </c>
      <c r="E32" s="3">
        <f t="shared" si="2"/>
        <v>38775</v>
      </c>
      <c r="F32" s="17">
        <v>150413.6</v>
      </c>
      <c r="G32" s="10">
        <f t="shared" si="3"/>
        <v>0</v>
      </c>
      <c r="I32" s="3">
        <f t="shared" si="4"/>
        <v>38803</v>
      </c>
      <c r="J32" s="17">
        <v>150413.6</v>
      </c>
      <c r="K32" s="10">
        <f t="shared" si="5"/>
        <v>0</v>
      </c>
      <c r="M32" s="3">
        <f t="shared" si="6"/>
        <v>38834</v>
      </c>
      <c r="N32" s="17">
        <v>150413.6</v>
      </c>
      <c r="O32" s="10">
        <f t="shared" si="7"/>
        <v>0</v>
      </c>
      <c r="Q32" s="3">
        <f t="shared" si="8"/>
        <v>38864</v>
      </c>
      <c r="R32" s="17">
        <v>150413.6</v>
      </c>
      <c r="S32" s="10">
        <f t="shared" si="9"/>
        <v>0</v>
      </c>
      <c r="U32" s="3">
        <f t="shared" si="10"/>
        <v>38895</v>
      </c>
      <c r="V32" s="17">
        <v>150413.6</v>
      </c>
      <c r="W32" s="10">
        <f t="shared" si="11"/>
        <v>0</v>
      </c>
      <c r="Y32" s="3">
        <f t="shared" si="12"/>
        <v>38925</v>
      </c>
      <c r="Z32" s="17">
        <v>150413.6</v>
      </c>
      <c r="AA32" s="10">
        <f t="shared" si="13"/>
        <v>0</v>
      </c>
      <c r="AC32" s="3">
        <f t="shared" si="14"/>
        <v>38956</v>
      </c>
      <c r="AD32" s="17">
        <v>150413.6</v>
      </c>
      <c r="AE32" s="10">
        <f t="shared" si="15"/>
        <v>0</v>
      </c>
      <c r="AG32" s="3">
        <f t="shared" si="16"/>
        <v>38987</v>
      </c>
      <c r="AH32" s="17">
        <v>150679.2</v>
      </c>
      <c r="AI32" s="10">
        <f t="shared" si="17"/>
        <v>28.70000000001164</v>
      </c>
      <c r="AK32" s="3">
        <f t="shared" si="18"/>
        <v>39017</v>
      </c>
      <c r="AL32" s="17">
        <v>151383.6</v>
      </c>
      <c r="AM32" s="10">
        <f t="shared" si="19"/>
        <v>28.10000000000582</v>
      </c>
      <c r="AO32" s="3">
        <f t="shared" si="20"/>
        <v>39048</v>
      </c>
      <c r="AP32" s="18">
        <v>151730.6</v>
      </c>
      <c r="AQ32" s="10">
        <f t="shared" si="21"/>
        <v>19.300000000017462</v>
      </c>
      <c r="AS32" s="3">
        <f t="shared" si="22"/>
        <v>39078</v>
      </c>
      <c r="AT32" s="18">
        <v>152034</v>
      </c>
      <c r="AU32" s="10">
        <f t="shared" si="23"/>
        <v>5.5</v>
      </c>
    </row>
    <row r="33" spans="1:47" ht="12.75">
      <c r="A33" s="3">
        <f t="shared" si="0"/>
        <v>38745</v>
      </c>
      <c r="B33" s="17">
        <v>150413.6</v>
      </c>
      <c r="C33" s="10">
        <f t="shared" si="1"/>
        <v>0</v>
      </c>
      <c r="E33" s="3">
        <f t="shared" si="2"/>
        <v>38776</v>
      </c>
      <c r="F33" s="17">
        <v>150413.6</v>
      </c>
      <c r="G33" s="10">
        <f t="shared" si="3"/>
        <v>0</v>
      </c>
      <c r="I33" s="3">
        <f t="shared" si="4"/>
        <v>38804</v>
      </c>
      <c r="J33" s="17">
        <v>150413.6</v>
      </c>
      <c r="K33" s="10">
        <f t="shared" si="5"/>
        <v>0</v>
      </c>
      <c r="M33" s="3">
        <f t="shared" si="6"/>
        <v>38835</v>
      </c>
      <c r="N33" s="17">
        <v>150413.6</v>
      </c>
      <c r="O33" s="10">
        <f t="shared" si="7"/>
        <v>0</v>
      </c>
      <c r="Q33" s="3">
        <f t="shared" si="8"/>
        <v>38865</v>
      </c>
      <c r="R33" s="17">
        <v>150413.6</v>
      </c>
      <c r="S33" s="10">
        <f t="shared" si="9"/>
        <v>0</v>
      </c>
      <c r="U33" s="3">
        <f t="shared" si="10"/>
        <v>38896</v>
      </c>
      <c r="V33" s="17">
        <v>150413.6</v>
      </c>
      <c r="W33" s="10">
        <f t="shared" si="11"/>
        <v>0</v>
      </c>
      <c r="Y33" s="3">
        <f t="shared" si="12"/>
        <v>38926</v>
      </c>
      <c r="Z33" s="17">
        <v>150413.6</v>
      </c>
      <c r="AA33" s="10">
        <f t="shared" si="13"/>
        <v>0</v>
      </c>
      <c r="AC33" s="3">
        <f t="shared" si="14"/>
        <v>38957</v>
      </c>
      <c r="AD33" s="17">
        <v>150413.6</v>
      </c>
      <c r="AE33" s="10">
        <f t="shared" si="15"/>
        <v>0</v>
      </c>
      <c r="AG33" s="3">
        <f t="shared" si="16"/>
        <v>38988</v>
      </c>
      <c r="AH33" s="17">
        <v>150698.5</v>
      </c>
      <c r="AI33" s="10">
        <f t="shared" si="17"/>
        <v>19.29999999998836</v>
      </c>
      <c r="AK33" s="3">
        <f t="shared" si="18"/>
        <v>39018</v>
      </c>
      <c r="AL33" s="17">
        <v>151388.1</v>
      </c>
      <c r="AM33" s="10">
        <f t="shared" si="19"/>
        <v>4.5</v>
      </c>
      <c r="AO33" s="3">
        <f t="shared" si="20"/>
        <v>39049</v>
      </c>
      <c r="AP33" s="18">
        <v>151751.1</v>
      </c>
      <c r="AQ33" s="10">
        <f t="shared" si="21"/>
        <v>20.5</v>
      </c>
      <c r="AS33" s="3">
        <f t="shared" si="22"/>
        <v>39079</v>
      </c>
      <c r="AT33" s="18">
        <v>152037.1</v>
      </c>
      <c r="AU33" s="10">
        <f t="shared" si="23"/>
        <v>3.1000000000058208</v>
      </c>
    </row>
    <row r="34" spans="1:47" ht="12.75">
      <c r="A34" s="3">
        <f t="shared" si="0"/>
        <v>38746</v>
      </c>
      <c r="B34" s="17">
        <v>150413.6</v>
      </c>
      <c r="C34" s="10">
        <f t="shared" si="1"/>
        <v>0</v>
      </c>
      <c r="E34" s="14"/>
      <c r="F34" s="28"/>
      <c r="G34" s="10"/>
      <c r="I34" s="3">
        <f t="shared" si="4"/>
        <v>38805</v>
      </c>
      <c r="J34" s="17">
        <v>150413.6</v>
      </c>
      <c r="K34" s="10">
        <f t="shared" si="5"/>
        <v>0</v>
      </c>
      <c r="M34" s="3">
        <f t="shared" si="6"/>
        <v>38836</v>
      </c>
      <c r="N34" s="17">
        <v>150413.6</v>
      </c>
      <c r="O34" s="10">
        <f t="shared" si="7"/>
        <v>0</v>
      </c>
      <c r="Q34" s="3">
        <f t="shared" si="8"/>
        <v>38866</v>
      </c>
      <c r="R34" s="17">
        <v>150413.6</v>
      </c>
      <c r="S34" s="10">
        <f t="shared" si="9"/>
        <v>0</v>
      </c>
      <c r="U34" s="3">
        <f t="shared" si="10"/>
        <v>38897</v>
      </c>
      <c r="V34" s="17">
        <v>150413.6</v>
      </c>
      <c r="W34" s="10">
        <f t="shared" si="11"/>
        <v>0</v>
      </c>
      <c r="Y34" s="3">
        <f t="shared" si="12"/>
        <v>38927</v>
      </c>
      <c r="Z34" s="17">
        <v>150413.6</v>
      </c>
      <c r="AA34" s="10">
        <f t="shared" si="13"/>
        <v>0</v>
      </c>
      <c r="AC34" s="3">
        <f t="shared" si="14"/>
        <v>38958</v>
      </c>
      <c r="AD34" s="17">
        <v>150413.6</v>
      </c>
      <c r="AE34" s="10">
        <f t="shared" si="15"/>
        <v>0</v>
      </c>
      <c r="AG34" s="3">
        <f t="shared" si="16"/>
        <v>38989</v>
      </c>
      <c r="AH34" s="17">
        <v>150731</v>
      </c>
      <c r="AI34" s="10">
        <f t="shared" si="17"/>
        <v>32.5</v>
      </c>
      <c r="AK34" s="3">
        <f t="shared" si="18"/>
        <v>39019</v>
      </c>
      <c r="AL34" s="17">
        <v>151398.2</v>
      </c>
      <c r="AM34" s="10">
        <f t="shared" si="19"/>
        <v>10.10000000000582</v>
      </c>
      <c r="AO34" s="3">
        <f t="shared" si="20"/>
        <v>39050</v>
      </c>
      <c r="AP34" s="18">
        <v>151767.3</v>
      </c>
      <c r="AQ34" s="10">
        <f t="shared" si="21"/>
        <v>16.199999999982538</v>
      </c>
      <c r="AS34" s="3">
        <f t="shared" si="22"/>
        <v>39080</v>
      </c>
      <c r="AT34" s="18">
        <v>152055.8</v>
      </c>
      <c r="AU34" s="10">
        <f t="shared" si="23"/>
        <v>18.699999999982538</v>
      </c>
    </row>
    <row r="35" spans="1:47" ht="12.75">
      <c r="A35" s="3">
        <f t="shared" si="0"/>
        <v>38747</v>
      </c>
      <c r="B35" s="17">
        <v>150413.6</v>
      </c>
      <c r="C35" s="10">
        <f t="shared" si="1"/>
        <v>0</v>
      </c>
      <c r="E35" s="14"/>
      <c r="F35" s="28"/>
      <c r="G35" s="10"/>
      <c r="I35" s="3">
        <f t="shared" si="4"/>
        <v>38806</v>
      </c>
      <c r="J35" s="17">
        <v>150413.6</v>
      </c>
      <c r="K35" s="10">
        <f t="shared" si="5"/>
        <v>0</v>
      </c>
      <c r="M35" s="3">
        <f t="shared" si="6"/>
        <v>38837</v>
      </c>
      <c r="N35" s="17">
        <v>150413.6</v>
      </c>
      <c r="O35" s="10">
        <f t="shared" si="7"/>
        <v>0</v>
      </c>
      <c r="Q35" s="3">
        <f t="shared" si="8"/>
        <v>38867</v>
      </c>
      <c r="R35" s="17">
        <v>150413.6</v>
      </c>
      <c r="S35" s="10">
        <f t="shared" si="9"/>
        <v>0</v>
      </c>
      <c r="U35" s="3">
        <f t="shared" si="10"/>
        <v>38898</v>
      </c>
      <c r="V35" s="17">
        <v>150413.6</v>
      </c>
      <c r="W35" s="10">
        <f t="shared" si="11"/>
        <v>0</v>
      </c>
      <c r="Y35" s="3">
        <f t="shared" si="12"/>
        <v>38928</v>
      </c>
      <c r="Z35" s="17">
        <v>150413.6</v>
      </c>
      <c r="AA35" s="10">
        <f t="shared" si="13"/>
        <v>0</v>
      </c>
      <c r="AC35" s="3">
        <f t="shared" si="14"/>
        <v>38959</v>
      </c>
      <c r="AD35" s="17">
        <v>150413.6</v>
      </c>
      <c r="AE35" s="10">
        <f t="shared" si="15"/>
        <v>0</v>
      </c>
      <c r="AG35" s="3">
        <f t="shared" si="16"/>
        <v>38990</v>
      </c>
      <c r="AH35" s="17">
        <v>150765.2</v>
      </c>
      <c r="AI35" s="10">
        <f t="shared" si="17"/>
        <v>34.20000000001164</v>
      </c>
      <c r="AK35" s="3">
        <f t="shared" si="18"/>
        <v>39020</v>
      </c>
      <c r="AL35" s="17">
        <v>151409.4</v>
      </c>
      <c r="AM35" s="10">
        <f t="shared" si="19"/>
        <v>11.199999999982538</v>
      </c>
      <c r="AO35" s="3">
        <f t="shared" si="20"/>
        <v>39051</v>
      </c>
      <c r="AP35" s="18">
        <v>151796.1</v>
      </c>
      <c r="AQ35" s="10">
        <f t="shared" si="21"/>
        <v>28.800000000017462</v>
      </c>
      <c r="AS35" s="3">
        <f t="shared" si="22"/>
        <v>39081</v>
      </c>
      <c r="AT35" s="18">
        <v>152059.4</v>
      </c>
      <c r="AU35" s="10">
        <f t="shared" si="23"/>
        <v>3.6000000000058208</v>
      </c>
    </row>
    <row r="36" spans="1:47" ht="12.75">
      <c r="A36" s="3">
        <f t="shared" si="0"/>
        <v>38748</v>
      </c>
      <c r="B36" s="17">
        <v>150413.6</v>
      </c>
      <c r="C36" s="10">
        <f t="shared" si="1"/>
        <v>0</v>
      </c>
      <c r="E36" s="14"/>
      <c r="F36" s="28"/>
      <c r="G36" s="10"/>
      <c r="I36" s="3">
        <f t="shared" si="4"/>
        <v>38807</v>
      </c>
      <c r="J36" s="17">
        <v>150413.6</v>
      </c>
      <c r="K36" s="10">
        <f t="shared" si="5"/>
        <v>0</v>
      </c>
      <c r="M36" s="14"/>
      <c r="N36" s="10"/>
      <c r="O36" s="10"/>
      <c r="Q36" s="3">
        <f t="shared" si="8"/>
        <v>38868</v>
      </c>
      <c r="R36" s="17">
        <v>150413.6</v>
      </c>
      <c r="S36" s="10">
        <f t="shared" si="9"/>
        <v>0</v>
      </c>
      <c r="U36" s="14"/>
      <c r="V36" s="10"/>
      <c r="W36" s="10"/>
      <c r="Y36" s="3">
        <f t="shared" si="12"/>
        <v>38929</v>
      </c>
      <c r="Z36" s="17">
        <v>150413.6</v>
      </c>
      <c r="AA36" s="10">
        <f t="shared" si="13"/>
        <v>0</v>
      </c>
      <c r="AC36" s="3">
        <f t="shared" si="14"/>
        <v>38960</v>
      </c>
      <c r="AD36" s="17">
        <v>150413.6</v>
      </c>
      <c r="AE36" s="10">
        <f t="shared" si="15"/>
        <v>0</v>
      </c>
      <c r="AG36" s="14"/>
      <c r="AH36" s="19"/>
      <c r="AI36" s="10"/>
      <c r="AK36" s="3">
        <f t="shared" si="18"/>
        <v>39021</v>
      </c>
      <c r="AL36" s="17">
        <v>151425.2</v>
      </c>
      <c r="AM36" s="10">
        <f t="shared" si="19"/>
        <v>15.800000000017462</v>
      </c>
      <c r="AO36" s="14"/>
      <c r="AP36" s="10"/>
      <c r="AQ36" s="10"/>
      <c r="AS36" s="3">
        <f t="shared" si="22"/>
        <v>39082</v>
      </c>
      <c r="AT36" s="18">
        <v>152064</v>
      </c>
      <c r="AU36" s="10">
        <f t="shared" si="23"/>
        <v>4.600000000005821</v>
      </c>
    </row>
    <row r="37" ht="12.75">
      <c r="A37" s="3"/>
    </row>
    <row r="38" spans="3:47" ht="12.75">
      <c r="C38" s="30"/>
      <c r="E38" s="30"/>
      <c r="G38" s="30"/>
      <c r="I38" s="30"/>
      <c r="K38" s="30"/>
      <c r="M38" s="30"/>
      <c r="O38" s="30"/>
      <c r="Q38" s="30"/>
      <c r="S38" s="30"/>
      <c r="U38" s="30"/>
      <c r="W38" s="30"/>
      <c r="Y38" s="30"/>
      <c r="AA38" s="30"/>
      <c r="AC38" s="30"/>
      <c r="AE38" s="30"/>
      <c r="AG38" s="30"/>
      <c r="AI38" s="30"/>
      <c r="AK38" s="30"/>
      <c r="AM38" s="30"/>
      <c r="AO38" s="30"/>
      <c r="AQ38" s="30"/>
      <c r="AS38" s="30"/>
      <c r="AU38" s="30"/>
    </row>
  </sheetData>
  <sheetProtection sheet="1" objects="1" scenarios="1"/>
  <mergeCells count="2">
    <mergeCell ref="G1:I1"/>
    <mergeCell ref="K1:L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showGridLines="0" workbookViewId="0" topLeftCell="A1">
      <pane ySplit="5" topLeftCell="BM6" activePane="bottomLeft" state="frozen"/>
      <selection pane="topLeft" activeCell="AA7" sqref="AA7"/>
      <selection pane="bottomLeft" activeCell="A6" sqref="A6"/>
    </sheetView>
  </sheetViews>
  <sheetFormatPr defaultColWidth="11.421875" defaultRowHeight="12.75"/>
  <cols>
    <col min="1" max="1" width="11.421875" style="2" customWidth="1"/>
    <col min="2" max="3" width="13.7109375" style="0" customWidth="1"/>
    <col min="4" max="4" width="2.7109375" style="0" customWidth="1"/>
    <col min="6" max="7" width="13.7109375" style="0" customWidth="1"/>
    <col min="8" max="8" width="2.7109375" style="0" customWidth="1"/>
    <col min="10" max="11" width="13.7109375" style="0" customWidth="1"/>
    <col min="12" max="12" width="2.7109375" style="0" customWidth="1"/>
    <col min="14" max="15" width="13.7109375" style="0" customWidth="1"/>
    <col min="16" max="16" width="2.57421875" style="0" customWidth="1"/>
    <col min="18" max="19" width="13.7109375" style="0" customWidth="1"/>
    <col min="20" max="20" width="2.28125" style="0" customWidth="1"/>
    <col min="22" max="23" width="13.7109375" style="0" customWidth="1"/>
    <col min="24" max="24" width="2.7109375" style="0" customWidth="1"/>
    <col min="26" max="27" width="13.7109375" style="0" customWidth="1"/>
    <col min="28" max="28" width="2.7109375" style="0" customWidth="1"/>
    <col min="30" max="31" width="13.7109375" style="0" customWidth="1"/>
    <col min="32" max="32" width="2.7109375" style="0" customWidth="1"/>
    <col min="33" max="33" width="12.28125" style="0" bestFit="1" customWidth="1"/>
    <col min="34" max="35" width="13.7109375" style="0" customWidth="1"/>
    <col min="36" max="36" width="2.7109375" style="0" customWidth="1"/>
    <col min="38" max="39" width="13.7109375" style="0" customWidth="1"/>
    <col min="40" max="40" width="2.7109375" style="0" customWidth="1"/>
    <col min="42" max="43" width="13.7109375" style="0" customWidth="1"/>
    <col min="44" max="44" width="2.7109375" style="0" customWidth="1"/>
    <col min="46" max="47" width="13.7109375" style="0" customWidth="1"/>
  </cols>
  <sheetData>
    <row r="1" spans="1:13" ht="12.75">
      <c r="A1" s="4" t="s">
        <v>0</v>
      </c>
      <c r="E1" s="8" t="s">
        <v>1</v>
      </c>
      <c r="F1" s="15">
        <v>38718</v>
      </c>
      <c r="G1" s="86" t="s">
        <v>10</v>
      </c>
      <c r="H1" s="87"/>
      <c r="I1" s="88"/>
      <c r="J1" s="16">
        <v>6788.6</v>
      </c>
      <c r="K1" s="86" t="s">
        <v>11</v>
      </c>
      <c r="L1" s="88"/>
      <c r="M1" s="29">
        <v>7.35</v>
      </c>
    </row>
    <row r="3" spans="1:47" ht="12.75">
      <c r="A3" s="12" t="s">
        <v>3</v>
      </c>
      <c r="B3" s="8" t="s">
        <v>6</v>
      </c>
      <c r="C3" s="11">
        <f>SUM(C6:C36)</f>
        <v>384.2999999999993</v>
      </c>
      <c r="E3" s="12" t="s">
        <v>8</v>
      </c>
      <c r="F3" s="8" t="s">
        <v>6</v>
      </c>
      <c r="G3" s="11">
        <f>IF(F6=0,0,SUM(G6:G36))</f>
        <v>290.40000000000055</v>
      </c>
      <c r="I3" s="12" t="s">
        <v>9</v>
      </c>
      <c r="J3" s="8" t="s">
        <v>6</v>
      </c>
      <c r="K3" s="11">
        <f>IF(J6=0,0,SUM(K6:K36))</f>
        <v>596.1999999999998</v>
      </c>
      <c r="M3" s="12" t="s">
        <v>12</v>
      </c>
      <c r="N3" s="8" t="s">
        <v>6</v>
      </c>
      <c r="O3" s="11">
        <f>IF(N6=0,0,SUM(O6:O36))</f>
        <v>619</v>
      </c>
      <c r="Q3" s="12" t="s">
        <v>13</v>
      </c>
      <c r="R3" s="8" t="s">
        <v>6</v>
      </c>
      <c r="S3" s="11">
        <f>IF(R6=0,0,SUM(S6:S36))</f>
        <v>845</v>
      </c>
      <c r="U3" s="12" t="s">
        <v>14</v>
      </c>
      <c r="V3" s="8" t="s">
        <v>6</v>
      </c>
      <c r="W3" s="11">
        <f>IF(V6=0,0,SUM(W6:W36))</f>
        <v>922</v>
      </c>
      <c r="Y3" s="12" t="s">
        <v>15</v>
      </c>
      <c r="Z3" s="8" t="s">
        <v>6</v>
      </c>
      <c r="AA3" s="11">
        <f>IF(Z6=0,0,SUM(AA6:AA36))</f>
        <v>1039.2999999999993</v>
      </c>
      <c r="AC3" s="12" t="s">
        <v>16</v>
      </c>
      <c r="AD3" s="8" t="s">
        <v>6</v>
      </c>
      <c r="AE3" s="11">
        <f>IF(AD6=0,0,SUM(AE6:AE36))</f>
        <v>629.7000000000007</v>
      </c>
      <c r="AG3" s="12" t="s">
        <v>17</v>
      </c>
      <c r="AH3" s="8" t="s">
        <v>6</v>
      </c>
      <c r="AI3" s="11">
        <f>IF(AH6=0,0,SUM(AI6:AI36))</f>
        <v>827.7000000000007</v>
      </c>
      <c r="AK3" s="12" t="s">
        <v>18</v>
      </c>
      <c r="AL3" s="8" t="s">
        <v>6</v>
      </c>
      <c r="AM3" s="11">
        <f>IF(AL6=0,0,SUM(AM6:AM36))</f>
        <v>560.3999999999996</v>
      </c>
      <c r="AO3" s="12" t="s">
        <v>19</v>
      </c>
      <c r="AP3" s="8" t="s">
        <v>6</v>
      </c>
      <c r="AQ3" s="11">
        <f>IF(AP6=0,0,SUM(AQ6:AQ36))</f>
        <v>286.7999999999993</v>
      </c>
      <c r="AS3" s="12" t="s">
        <v>20</v>
      </c>
      <c r="AT3" s="8" t="s">
        <v>6</v>
      </c>
      <c r="AU3" s="11">
        <f>IF(AT6=0,0,SUM(AU6:AU36))</f>
        <v>178</v>
      </c>
    </row>
    <row r="4" spans="1:47" ht="12.75">
      <c r="A4" s="13"/>
      <c r="B4" s="8" t="s">
        <v>7</v>
      </c>
      <c r="C4" s="11">
        <f>C3</f>
        <v>384.2999999999993</v>
      </c>
      <c r="E4" s="13"/>
      <c r="F4" s="8" t="s">
        <v>7</v>
      </c>
      <c r="G4" s="11">
        <f>C4+G3</f>
        <v>674.6999999999998</v>
      </c>
      <c r="I4" s="13"/>
      <c r="J4" s="8" t="s">
        <v>7</v>
      </c>
      <c r="K4" s="11">
        <f>G4+K3</f>
        <v>1270.8999999999996</v>
      </c>
      <c r="M4" s="13"/>
      <c r="N4" s="8" t="s">
        <v>7</v>
      </c>
      <c r="O4" s="11">
        <f>K4+O3</f>
        <v>1889.8999999999996</v>
      </c>
      <c r="Q4" s="13"/>
      <c r="R4" s="8" t="s">
        <v>7</v>
      </c>
      <c r="S4" s="11">
        <f>O4+S3</f>
        <v>2734.8999999999996</v>
      </c>
      <c r="U4" s="13"/>
      <c r="V4" s="8" t="s">
        <v>7</v>
      </c>
      <c r="W4" s="11">
        <f>S4+W3</f>
        <v>3656.8999999999996</v>
      </c>
      <c r="Y4" s="13"/>
      <c r="Z4" s="8" t="s">
        <v>7</v>
      </c>
      <c r="AA4" s="11">
        <f>W4+AA3</f>
        <v>4696.199999999999</v>
      </c>
      <c r="AC4" s="13"/>
      <c r="AD4" s="8" t="s">
        <v>7</v>
      </c>
      <c r="AE4" s="11">
        <f>AA4+AE3</f>
        <v>5325.9</v>
      </c>
      <c r="AG4" s="13"/>
      <c r="AH4" s="8" t="s">
        <v>7</v>
      </c>
      <c r="AI4" s="11">
        <f>AE4+AI3</f>
        <v>6153.6</v>
      </c>
      <c r="AK4" s="13"/>
      <c r="AL4" s="8" t="s">
        <v>7</v>
      </c>
      <c r="AM4" s="11">
        <f>AI4+AM3</f>
        <v>6714</v>
      </c>
      <c r="AO4" s="13"/>
      <c r="AP4" s="8" t="s">
        <v>7</v>
      </c>
      <c r="AQ4" s="11">
        <f>AM4+AQ3</f>
        <v>7000.799999999999</v>
      </c>
      <c r="AS4" s="13"/>
      <c r="AT4" s="8" t="s">
        <v>7</v>
      </c>
      <c r="AU4" s="11">
        <f>AQ4+AU3</f>
        <v>7178.799999999999</v>
      </c>
    </row>
    <row r="5" spans="1:47" ht="12.75">
      <c r="A5" s="7" t="s">
        <v>2</v>
      </c>
      <c r="B5" s="6" t="s">
        <v>5</v>
      </c>
      <c r="C5" s="6" t="s">
        <v>4</v>
      </c>
      <c r="E5" s="7" t="s">
        <v>2</v>
      </c>
      <c r="F5" s="6" t="s">
        <v>5</v>
      </c>
      <c r="G5" s="6" t="s">
        <v>4</v>
      </c>
      <c r="I5" s="7" t="s">
        <v>2</v>
      </c>
      <c r="J5" s="6" t="s">
        <v>5</v>
      </c>
      <c r="K5" s="6" t="s">
        <v>4</v>
      </c>
      <c r="M5" s="7" t="s">
        <v>2</v>
      </c>
      <c r="N5" s="6" t="s">
        <v>5</v>
      </c>
      <c r="O5" s="6" t="s">
        <v>4</v>
      </c>
      <c r="Q5" s="7" t="s">
        <v>2</v>
      </c>
      <c r="R5" s="6" t="s">
        <v>5</v>
      </c>
      <c r="S5" s="6" t="s">
        <v>4</v>
      </c>
      <c r="U5" s="7" t="s">
        <v>2</v>
      </c>
      <c r="V5" s="6" t="s">
        <v>5</v>
      </c>
      <c r="W5" s="6" t="s">
        <v>4</v>
      </c>
      <c r="Y5" s="7" t="s">
        <v>2</v>
      </c>
      <c r="Z5" s="6" t="s">
        <v>5</v>
      </c>
      <c r="AA5" s="6" t="s">
        <v>4</v>
      </c>
      <c r="AC5" s="7" t="s">
        <v>2</v>
      </c>
      <c r="AD5" s="6" t="s">
        <v>5</v>
      </c>
      <c r="AE5" s="6" t="s">
        <v>4</v>
      </c>
      <c r="AG5" s="7" t="s">
        <v>2</v>
      </c>
      <c r="AH5" s="6" t="s">
        <v>5</v>
      </c>
      <c r="AI5" s="6" t="s">
        <v>4</v>
      </c>
      <c r="AK5" s="7" t="s">
        <v>2</v>
      </c>
      <c r="AL5" s="6" t="s">
        <v>5</v>
      </c>
      <c r="AM5" s="6" t="s">
        <v>4</v>
      </c>
      <c r="AO5" s="7" t="s">
        <v>2</v>
      </c>
      <c r="AP5" s="6" t="s">
        <v>5</v>
      </c>
      <c r="AQ5" s="6" t="s">
        <v>4</v>
      </c>
      <c r="AS5" s="7" t="s">
        <v>2</v>
      </c>
      <c r="AT5" s="6" t="s">
        <v>5</v>
      </c>
      <c r="AU5" s="6" t="s">
        <v>4</v>
      </c>
    </row>
    <row r="6" spans="1:47" ht="12.75">
      <c r="A6" s="3">
        <f>F1</f>
        <v>38718</v>
      </c>
      <c r="B6" s="20">
        <v>6808.9</v>
      </c>
      <c r="C6" s="9">
        <f>B6-J1</f>
        <v>20.299999999999272</v>
      </c>
      <c r="E6" s="3">
        <f>A36+1</f>
        <v>38749</v>
      </c>
      <c r="F6" s="20">
        <v>7194</v>
      </c>
      <c r="G6" s="9">
        <f>F6-B36</f>
        <v>21.100000000000364</v>
      </c>
      <c r="I6" s="3">
        <f>E33+1</f>
        <v>38777</v>
      </c>
      <c r="J6" s="20">
        <v>7466.7</v>
      </c>
      <c r="K6" s="9">
        <f>J6-F33</f>
        <v>3.399999999999636</v>
      </c>
      <c r="M6" s="3">
        <f>I36+1</f>
        <v>38808</v>
      </c>
      <c r="N6" s="20">
        <v>8070</v>
      </c>
      <c r="O6" s="9">
        <f>N6-J36</f>
        <v>10.5</v>
      </c>
      <c r="Q6" s="3">
        <f>M35+1</f>
        <v>38838</v>
      </c>
      <c r="R6" s="20">
        <v>8708.7</v>
      </c>
      <c r="S6" s="9">
        <f>R6-N35</f>
        <v>30.200000000000728</v>
      </c>
      <c r="U6" s="3">
        <f>Q36+1</f>
        <v>38869</v>
      </c>
      <c r="V6" s="20">
        <v>9542.1</v>
      </c>
      <c r="W6" s="9">
        <f>V6-R36</f>
        <v>18.600000000000364</v>
      </c>
      <c r="Y6" s="3">
        <f>U35+1</f>
        <v>38899</v>
      </c>
      <c r="Z6" s="20">
        <v>10484.8</v>
      </c>
      <c r="AA6" s="9">
        <f>Z6-V35</f>
        <v>39.29999999999927</v>
      </c>
      <c r="AC6" s="3">
        <f>Y36+1</f>
        <v>38930</v>
      </c>
      <c r="AD6" s="20">
        <v>11504.4</v>
      </c>
      <c r="AE6" s="9">
        <f>AD6-Z36</f>
        <v>19.600000000000364</v>
      </c>
      <c r="AG6" s="3">
        <f>AC36+1</f>
        <v>38961</v>
      </c>
      <c r="AH6" s="20">
        <v>12138.7</v>
      </c>
      <c r="AI6" s="9">
        <f>AH6-AD36</f>
        <v>24.200000000000728</v>
      </c>
      <c r="AK6" s="3">
        <f>AG35+1</f>
        <v>38991</v>
      </c>
      <c r="AL6" s="20">
        <v>12965.4</v>
      </c>
      <c r="AM6" s="9">
        <f>AL6-AH35</f>
        <v>23.19999999999891</v>
      </c>
      <c r="AO6" s="3">
        <f>AK36+1</f>
        <v>39022</v>
      </c>
      <c r="AP6" s="20">
        <v>13506.9</v>
      </c>
      <c r="AQ6" s="9">
        <f>IF(AP6=0,0,AP6-AL36)</f>
        <v>4.299999999999272</v>
      </c>
      <c r="AS6" s="3">
        <f>AO35+1</f>
        <v>39052</v>
      </c>
      <c r="AT6" s="20">
        <v>13810.2</v>
      </c>
      <c r="AU6" s="9">
        <f>IF(AT6=0,0,AT6-AP35)</f>
        <v>20.80000000000109</v>
      </c>
    </row>
    <row r="7" spans="1:47" ht="12.75">
      <c r="A7" s="3">
        <f aca="true" t="shared" si="0" ref="A7:A36">A6+1</f>
        <v>38719</v>
      </c>
      <c r="B7" s="21">
        <v>6810.3</v>
      </c>
      <c r="C7" s="10">
        <f aca="true" t="shared" si="1" ref="C7:C36">IF(B7=0,0,B7-B6)</f>
        <v>1.4000000000005457</v>
      </c>
      <c r="E7" s="3">
        <f aca="true" t="shared" si="2" ref="E7:E33">E6+1</f>
        <v>38750</v>
      </c>
      <c r="F7" s="21">
        <v>7211.4</v>
      </c>
      <c r="G7" s="10">
        <f aca="true" t="shared" si="3" ref="G7:G33">IF(F7=0,0,F7-F6)</f>
        <v>17.399999999999636</v>
      </c>
      <c r="I7" s="3">
        <f aca="true" t="shared" si="4" ref="I7:I36">I6+1</f>
        <v>38778</v>
      </c>
      <c r="J7" s="21">
        <v>7499.3</v>
      </c>
      <c r="K7" s="10">
        <f aca="true" t="shared" si="5" ref="K7:K36">IF(J7=0,0,J7-J6)</f>
        <v>32.600000000000364</v>
      </c>
      <c r="M7" s="3">
        <f aca="true" t="shared" si="6" ref="M7:M35">M6+1</f>
        <v>38809</v>
      </c>
      <c r="N7" s="21">
        <v>8092.6</v>
      </c>
      <c r="O7" s="10">
        <f aca="true" t="shared" si="7" ref="O7:O35">IF(N7=0,0,N7-N6)</f>
        <v>22.600000000000364</v>
      </c>
      <c r="Q7" s="3">
        <f aca="true" t="shared" si="8" ref="Q7:Q36">Q6+1</f>
        <v>38839</v>
      </c>
      <c r="R7" s="21">
        <v>8743</v>
      </c>
      <c r="S7" s="10">
        <f aca="true" t="shared" si="9" ref="S7:S36">IF(R7=0,0,R7-R6)</f>
        <v>34.29999999999927</v>
      </c>
      <c r="U7" s="3">
        <f aca="true" t="shared" si="10" ref="U7:U35">U6+1</f>
        <v>38870</v>
      </c>
      <c r="V7" s="21">
        <v>9570.2</v>
      </c>
      <c r="W7" s="10">
        <f aca="true" t="shared" si="11" ref="W7:W35">IF(V7=0,0,V7-V6)</f>
        <v>28.100000000000364</v>
      </c>
      <c r="Y7" s="3">
        <f aca="true" t="shared" si="12" ref="Y7:Y36">Y6+1</f>
        <v>38900</v>
      </c>
      <c r="Z7" s="21">
        <v>10526.8</v>
      </c>
      <c r="AA7" s="10">
        <f aca="true" t="shared" si="13" ref="AA7:AA36">IF(Z7=0,0,Z7-Z6)</f>
        <v>42</v>
      </c>
      <c r="AC7" s="3">
        <f aca="true" t="shared" si="14" ref="AC7:AC36">AC6+1</f>
        <v>38931</v>
      </c>
      <c r="AD7" s="21">
        <v>11521.5</v>
      </c>
      <c r="AE7" s="10">
        <f aca="true" t="shared" si="15" ref="AE7:AE36">IF(AD7=0,0,AD7-AD6)</f>
        <v>17.100000000000364</v>
      </c>
      <c r="AG7" s="3">
        <f aca="true" t="shared" si="16" ref="AG7:AG35">AG6+1</f>
        <v>38962</v>
      </c>
      <c r="AH7" s="21">
        <v>12160.7</v>
      </c>
      <c r="AI7" s="10">
        <f aca="true" t="shared" si="17" ref="AI7:AI35">IF(AH7=0,0,AH7-AH6)</f>
        <v>22</v>
      </c>
      <c r="AK7" s="3">
        <f aca="true" t="shared" si="18" ref="AK7:AK36">AK6+1</f>
        <v>38992</v>
      </c>
      <c r="AL7" s="21">
        <v>12970.4</v>
      </c>
      <c r="AM7" s="10">
        <f aca="true" t="shared" si="19" ref="AM7:AM36">IF(AL7=0,0,AL7-AL6)</f>
        <v>5</v>
      </c>
      <c r="AO7" s="3">
        <f aca="true" t="shared" si="20" ref="AO7:AO35">AO6+1</f>
        <v>39023</v>
      </c>
      <c r="AP7" s="21">
        <v>13511.3</v>
      </c>
      <c r="AQ7" s="10">
        <f aca="true" t="shared" si="21" ref="AQ7:AQ35">IF(AP7=0,0,AP7-AP6)</f>
        <v>4.399999999999636</v>
      </c>
      <c r="AS7" s="3">
        <f aca="true" t="shared" si="22" ref="AS7:AS36">AS6+1</f>
        <v>39053</v>
      </c>
      <c r="AT7" s="21">
        <v>13814.8</v>
      </c>
      <c r="AU7" s="10">
        <f aca="true" t="shared" si="23" ref="AU7:AU36">IF(AT7=0,0,AT7-AT6)</f>
        <v>4.599999999998545</v>
      </c>
    </row>
    <row r="8" spans="1:47" ht="12.75">
      <c r="A8" s="3">
        <f t="shared" si="0"/>
        <v>38720</v>
      </c>
      <c r="B8" s="21">
        <v>6811.4</v>
      </c>
      <c r="C8" s="10">
        <f t="shared" si="1"/>
        <v>1.0999999999994543</v>
      </c>
      <c r="E8" s="3">
        <f t="shared" si="2"/>
        <v>38751</v>
      </c>
      <c r="F8" s="21">
        <v>7215.6</v>
      </c>
      <c r="G8" s="10">
        <f t="shared" si="3"/>
        <v>4.200000000000728</v>
      </c>
      <c r="I8" s="3">
        <f t="shared" si="4"/>
        <v>38779</v>
      </c>
      <c r="J8" s="21">
        <v>7511.4</v>
      </c>
      <c r="K8" s="10">
        <f t="shared" si="5"/>
        <v>12.099999999999454</v>
      </c>
      <c r="M8" s="3">
        <f t="shared" si="6"/>
        <v>38810</v>
      </c>
      <c r="N8" s="21">
        <v>8099.1</v>
      </c>
      <c r="O8" s="10">
        <f t="shared" si="7"/>
        <v>6.5</v>
      </c>
      <c r="Q8" s="3">
        <f t="shared" si="8"/>
        <v>38840</v>
      </c>
      <c r="R8" s="21">
        <v>8784</v>
      </c>
      <c r="S8" s="10">
        <f t="shared" si="9"/>
        <v>41</v>
      </c>
      <c r="U8" s="3">
        <f t="shared" si="10"/>
        <v>38871</v>
      </c>
      <c r="V8" s="21">
        <v>9591.7</v>
      </c>
      <c r="W8" s="10">
        <f t="shared" si="11"/>
        <v>21.5</v>
      </c>
      <c r="Y8" s="3">
        <f t="shared" si="12"/>
        <v>38901</v>
      </c>
      <c r="Z8" s="21">
        <v>10569.9</v>
      </c>
      <c r="AA8" s="10">
        <f t="shared" si="13"/>
        <v>43.100000000000364</v>
      </c>
      <c r="AC8" s="3">
        <f t="shared" si="14"/>
        <v>38932</v>
      </c>
      <c r="AD8" s="21">
        <v>11541</v>
      </c>
      <c r="AE8" s="10">
        <f t="shared" si="15"/>
        <v>19.5</v>
      </c>
      <c r="AG8" s="3">
        <f t="shared" si="16"/>
        <v>38963</v>
      </c>
      <c r="AH8" s="21">
        <v>12186.7</v>
      </c>
      <c r="AI8" s="10">
        <f t="shared" si="17"/>
        <v>26</v>
      </c>
      <c r="AK8" s="3">
        <f t="shared" si="18"/>
        <v>38993</v>
      </c>
      <c r="AL8" s="21">
        <v>12979.8</v>
      </c>
      <c r="AM8" s="10">
        <f t="shared" si="19"/>
        <v>9.399999999999636</v>
      </c>
      <c r="AO8" s="3">
        <f t="shared" si="20"/>
        <v>39024</v>
      </c>
      <c r="AP8" s="21">
        <v>13520.9</v>
      </c>
      <c r="AQ8" s="10">
        <f t="shared" si="21"/>
        <v>9.600000000000364</v>
      </c>
      <c r="AS8" s="3">
        <f t="shared" si="22"/>
        <v>39054</v>
      </c>
      <c r="AT8" s="21">
        <v>13828.2</v>
      </c>
      <c r="AU8" s="10">
        <f t="shared" si="23"/>
        <v>13.400000000001455</v>
      </c>
    </row>
    <row r="9" spans="1:47" ht="12.75">
      <c r="A9" s="3">
        <f t="shared" si="0"/>
        <v>38721</v>
      </c>
      <c r="B9" s="21">
        <v>6814.7</v>
      </c>
      <c r="C9" s="10">
        <f t="shared" si="1"/>
        <v>3.300000000000182</v>
      </c>
      <c r="E9" s="3">
        <f t="shared" si="2"/>
        <v>38752</v>
      </c>
      <c r="F9" s="21">
        <v>7218.3</v>
      </c>
      <c r="G9" s="10">
        <f t="shared" si="3"/>
        <v>2.699999999999818</v>
      </c>
      <c r="I9" s="3">
        <f t="shared" si="4"/>
        <v>38780</v>
      </c>
      <c r="J9" s="21">
        <v>7538.7</v>
      </c>
      <c r="K9" s="10">
        <f t="shared" si="5"/>
        <v>27.300000000000182</v>
      </c>
      <c r="M9" s="3">
        <f t="shared" si="6"/>
        <v>38811</v>
      </c>
      <c r="N9" s="21">
        <v>8123.4</v>
      </c>
      <c r="O9" s="10">
        <f t="shared" si="7"/>
        <v>24.299999999999272</v>
      </c>
      <c r="Q9" s="3">
        <f t="shared" si="8"/>
        <v>38841</v>
      </c>
      <c r="R9" s="21">
        <v>8826.7</v>
      </c>
      <c r="S9" s="10">
        <f t="shared" si="9"/>
        <v>42.70000000000073</v>
      </c>
      <c r="U9" s="3">
        <f t="shared" si="10"/>
        <v>38872</v>
      </c>
      <c r="V9" s="21">
        <v>9621.5</v>
      </c>
      <c r="W9" s="10">
        <f t="shared" si="11"/>
        <v>29.799999999999272</v>
      </c>
      <c r="Y9" s="3">
        <f t="shared" si="12"/>
        <v>38902</v>
      </c>
      <c r="Z9" s="21">
        <v>10605.5</v>
      </c>
      <c r="AA9" s="10">
        <f t="shared" si="13"/>
        <v>35.600000000000364</v>
      </c>
      <c r="AC9" s="3">
        <f t="shared" si="14"/>
        <v>38933</v>
      </c>
      <c r="AD9" s="21">
        <v>11572.3</v>
      </c>
      <c r="AE9" s="10">
        <f t="shared" si="15"/>
        <v>31.299999999999272</v>
      </c>
      <c r="AG9" s="3">
        <f t="shared" si="16"/>
        <v>38964</v>
      </c>
      <c r="AH9" s="21">
        <v>12228.7</v>
      </c>
      <c r="AI9" s="10">
        <f t="shared" si="17"/>
        <v>42</v>
      </c>
      <c r="AK9" s="3">
        <f t="shared" si="18"/>
        <v>38994</v>
      </c>
      <c r="AL9" s="21">
        <v>12987.3</v>
      </c>
      <c r="AM9" s="10">
        <f t="shared" si="19"/>
        <v>7.5</v>
      </c>
      <c r="AO9" s="3">
        <f t="shared" si="20"/>
        <v>39025</v>
      </c>
      <c r="AP9" s="21">
        <v>13527.5</v>
      </c>
      <c r="AQ9" s="10">
        <f t="shared" si="21"/>
        <v>6.600000000000364</v>
      </c>
      <c r="AS9" s="3">
        <f t="shared" si="22"/>
        <v>39055</v>
      </c>
      <c r="AT9" s="21">
        <v>13829.8</v>
      </c>
      <c r="AU9" s="10">
        <f t="shared" si="23"/>
        <v>1.5999999999985448</v>
      </c>
    </row>
    <row r="10" spans="1:47" ht="12.75">
      <c r="A10" s="3">
        <f t="shared" si="0"/>
        <v>38722</v>
      </c>
      <c r="B10" s="21">
        <v>6815</v>
      </c>
      <c r="C10" s="10">
        <f t="shared" si="1"/>
        <v>0.3000000000001819</v>
      </c>
      <c r="E10" s="3">
        <f t="shared" si="2"/>
        <v>38753</v>
      </c>
      <c r="F10" s="21">
        <v>7220.1</v>
      </c>
      <c r="G10" s="10">
        <f t="shared" si="3"/>
        <v>1.800000000000182</v>
      </c>
      <c r="I10" s="3">
        <f t="shared" si="4"/>
        <v>38781</v>
      </c>
      <c r="J10" s="21">
        <v>7559.9</v>
      </c>
      <c r="K10" s="10">
        <f t="shared" si="5"/>
        <v>21.199999999999818</v>
      </c>
      <c r="M10" s="3">
        <f t="shared" si="6"/>
        <v>38812</v>
      </c>
      <c r="N10" s="21">
        <v>8153.4</v>
      </c>
      <c r="O10" s="10">
        <f t="shared" si="7"/>
        <v>30</v>
      </c>
      <c r="Q10" s="3">
        <f t="shared" si="8"/>
        <v>38842</v>
      </c>
      <c r="R10" s="21">
        <v>8870.2</v>
      </c>
      <c r="S10" s="10">
        <f t="shared" si="9"/>
        <v>43.5</v>
      </c>
      <c r="U10" s="3">
        <f t="shared" si="10"/>
        <v>38873</v>
      </c>
      <c r="V10" s="21">
        <v>9636.7</v>
      </c>
      <c r="W10" s="10">
        <f t="shared" si="11"/>
        <v>15.200000000000728</v>
      </c>
      <c r="Y10" s="3">
        <f t="shared" si="12"/>
        <v>38903</v>
      </c>
      <c r="Z10" s="21">
        <v>10633.9</v>
      </c>
      <c r="AA10" s="10">
        <f t="shared" si="13"/>
        <v>28.399999999999636</v>
      </c>
      <c r="AC10" s="3">
        <f t="shared" si="14"/>
        <v>38934</v>
      </c>
      <c r="AD10" s="21">
        <v>11603.7</v>
      </c>
      <c r="AE10" s="10">
        <f t="shared" si="15"/>
        <v>31.400000000001455</v>
      </c>
      <c r="AG10" s="3">
        <f t="shared" si="16"/>
        <v>38965</v>
      </c>
      <c r="AH10" s="21">
        <v>12233.7</v>
      </c>
      <c r="AI10" s="10">
        <f t="shared" si="17"/>
        <v>5</v>
      </c>
      <c r="AK10" s="3">
        <f t="shared" si="18"/>
        <v>38995</v>
      </c>
      <c r="AL10" s="21">
        <v>13007.9</v>
      </c>
      <c r="AM10" s="10">
        <f t="shared" si="19"/>
        <v>20.600000000000364</v>
      </c>
      <c r="AO10" s="3">
        <f t="shared" si="20"/>
        <v>39026</v>
      </c>
      <c r="AP10" s="21">
        <v>13527.7</v>
      </c>
      <c r="AQ10" s="10">
        <f t="shared" si="21"/>
        <v>0.2000000000007276</v>
      </c>
      <c r="AS10" s="3">
        <f t="shared" si="22"/>
        <v>39056</v>
      </c>
      <c r="AT10" s="21">
        <v>13837.2</v>
      </c>
      <c r="AU10" s="10">
        <f t="shared" si="23"/>
        <v>7.400000000001455</v>
      </c>
    </row>
    <row r="11" spans="1:47" ht="12.75">
      <c r="A11" s="3">
        <f t="shared" si="0"/>
        <v>38723</v>
      </c>
      <c r="B11" s="21">
        <v>6816.5</v>
      </c>
      <c r="C11" s="10">
        <f t="shared" si="1"/>
        <v>1.5</v>
      </c>
      <c r="E11" s="3">
        <f t="shared" si="2"/>
        <v>38754</v>
      </c>
      <c r="F11" s="21">
        <v>7222.6</v>
      </c>
      <c r="G11" s="10">
        <f t="shared" si="3"/>
        <v>2.5</v>
      </c>
      <c r="I11" s="3">
        <f t="shared" si="4"/>
        <v>38782</v>
      </c>
      <c r="J11" s="21">
        <v>7571.7</v>
      </c>
      <c r="K11" s="10">
        <f t="shared" si="5"/>
        <v>11.800000000000182</v>
      </c>
      <c r="M11" s="3">
        <f t="shared" si="6"/>
        <v>38813</v>
      </c>
      <c r="N11" s="21">
        <v>8186.6</v>
      </c>
      <c r="O11" s="10">
        <f t="shared" si="7"/>
        <v>33.20000000000073</v>
      </c>
      <c r="Q11" s="3">
        <f t="shared" si="8"/>
        <v>38843</v>
      </c>
      <c r="R11" s="21">
        <v>8910.7</v>
      </c>
      <c r="S11" s="10">
        <f t="shared" si="9"/>
        <v>40.5</v>
      </c>
      <c r="U11" s="3">
        <f t="shared" si="10"/>
        <v>38874</v>
      </c>
      <c r="V11" s="21">
        <v>9660.1</v>
      </c>
      <c r="W11" s="10">
        <f t="shared" si="11"/>
        <v>23.399999999999636</v>
      </c>
      <c r="Y11" s="3">
        <f t="shared" si="12"/>
        <v>38904</v>
      </c>
      <c r="Z11" s="21">
        <v>10661.5</v>
      </c>
      <c r="AA11" s="10">
        <f t="shared" si="13"/>
        <v>27.600000000000364</v>
      </c>
      <c r="AC11" s="3">
        <f t="shared" si="14"/>
        <v>38935</v>
      </c>
      <c r="AD11" s="21">
        <v>11628.8</v>
      </c>
      <c r="AE11" s="10">
        <f t="shared" si="15"/>
        <v>25.099999999998545</v>
      </c>
      <c r="AG11" s="3">
        <f t="shared" si="16"/>
        <v>38966</v>
      </c>
      <c r="AH11" s="21">
        <v>12244.7</v>
      </c>
      <c r="AI11" s="10">
        <f t="shared" si="17"/>
        <v>11</v>
      </c>
      <c r="AK11" s="3">
        <f t="shared" si="18"/>
        <v>38996</v>
      </c>
      <c r="AL11" s="21">
        <v>13018.1</v>
      </c>
      <c r="AM11" s="10">
        <f t="shared" si="19"/>
        <v>10.200000000000728</v>
      </c>
      <c r="AO11" s="3">
        <f t="shared" si="20"/>
        <v>39027</v>
      </c>
      <c r="AP11" s="21">
        <v>13530.3</v>
      </c>
      <c r="AQ11" s="10">
        <f t="shared" si="21"/>
        <v>2.599999999998545</v>
      </c>
      <c r="AS11" s="3">
        <f t="shared" si="22"/>
        <v>39057</v>
      </c>
      <c r="AT11" s="21">
        <v>13840.2</v>
      </c>
      <c r="AU11" s="10">
        <f t="shared" si="23"/>
        <v>3</v>
      </c>
    </row>
    <row r="12" spans="1:47" ht="12.75">
      <c r="A12" s="3">
        <f t="shared" si="0"/>
        <v>38724</v>
      </c>
      <c r="B12" s="21">
        <v>6817</v>
      </c>
      <c r="C12" s="10">
        <f t="shared" si="1"/>
        <v>0.5</v>
      </c>
      <c r="E12" s="3">
        <f t="shared" si="2"/>
        <v>38755</v>
      </c>
      <c r="F12" s="21">
        <v>7223.5</v>
      </c>
      <c r="G12" s="10">
        <f t="shared" si="3"/>
        <v>0.8999999999996362</v>
      </c>
      <c r="I12" s="3">
        <f t="shared" si="4"/>
        <v>38783</v>
      </c>
      <c r="J12" s="21">
        <v>7596.6</v>
      </c>
      <c r="K12" s="10">
        <f t="shared" si="5"/>
        <v>24.900000000000546</v>
      </c>
      <c r="M12" s="3">
        <f t="shared" si="6"/>
        <v>38814</v>
      </c>
      <c r="N12" s="21">
        <v>8216</v>
      </c>
      <c r="O12" s="10">
        <f t="shared" si="7"/>
        <v>29.399999999999636</v>
      </c>
      <c r="Q12" s="3">
        <f t="shared" si="8"/>
        <v>38844</v>
      </c>
      <c r="R12" s="21">
        <v>8949.6</v>
      </c>
      <c r="S12" s="10">
        <f t="shared" si="9"/>
        <v>38.899999999999636</v>
      </c>
      <c r="U12" s="3">
        <f t="shared" si="10"/>
        <v>38875</v>
      </c>
      <c r="V12" s="21">
        <v>9701.5</v>
      </c>
      <c r="W12" s="10">
        <f t="shared" si="11"/>
        <v>41.399999999999636</v>
      </c>
      <c r="Y12" s="3">
        <f t="shared" si="12"/>
        <v>38905</v>
      </c>
      <c r="Z12" s="21">
        <v>10678</v>
      </c>
      <c r="AA12" s="10">
        <f t="shared" si="13"/>
        <v>16.5</v>
      </c>
      <c r="AC12" s="3">
        <f t="shared" si="14"/>
        <v>38936</v>
      </c>
      <c r="AD12" s="21">
        <v>11660.7</v>
      </c>
      <c r="AE12" s="10">
        <f t="shared" si="15"/>
        <v>31.900000000001455</v>
      </c>
      <c r="AG12" s="3">
        <f t="shared" si="16"/>
        <v>38967</v>
      </c>
      <c r="AH12" s="21">
        <v>12249.7</v>
      </c>
      <c r="AI12" s="10">
        <f t="shared" si="17"/>
        <v>5</v>
      </c>
      <c r="AK12" s="3">
        <f t="shared" si="18"/>
        <v>38997</v>
      </c>
      <c r="AL12" s="21">
        <v>13036.1</v>
      </c>
      <c r="AM12" s="10">
        <f t="shared" si="19"/>
        <v>18</v>
      </c>
      <c r="AO12" s="3">
        <f t="shared" si="20"/>
        <v>39028</v>
      </c>
      <c r="AP12" s="21">
        <v>13556.9</v>
      </c>
      <c r="AQ12" s="10">
        <f t="shared" si="21"/>
        <v>26.600000000000364</v>
      </c>
      <c r="AS12" s="3">
        <f t="shared" si="22"/>
        <v>39058</v>
      </c>
      <c r="AT12" s="21">
        <v>13845</v>
      </c>
      <c r="AU12" s="10">
        <f t="shared" si="23"/>
        <v>4.799999999999272</v>
      </c>
    </row>
    <row r="13" spans="1:47" ht="12.75">
      <c r="A13" s="3">
        <f t="shared" si="0"/>
        <v>38725</v>
      </c>
      <c r="B13" s="21">
        <v>6818.1</v>
      </c>
      <c r="C13" s="10">
        <f t="shared" si="1"/>
        <v>1.1000000000003638</v>
      </c>
      <c r="E13" s="3">
        <f t="shared" si="2"/>
        <v>38756</v>
      </c>
      <c r="F13" s="21">
        <v>7225</v>
      </c>
      <c r="G13" s="10">
        <f t="shared" si="3"/>
        <v>1.5</v>
      </c>
      <c r="I13" s="3">
        <f t="shared" si="4"/>
        <v>38784</v>
      </c>
      <c r="J13" s="21">
        <v>7600</v>
      </c>
      <c r="K13" s="10">
        <f t="shared" si="5"/>
        <v>3.399999999999636</v>
      </c>
      <c r="M13" s="3">
        <f t="shared" si="6"/>
        <v>38815</v>
      </c>
      <c r="N13" s="21">
        <v>8243.2</v>
      </c>
      <c r="O13" s="10">
        <f t="shared" si="7"/>
        <v>27.200000000000728</v>
      </c>
      <c r="Q13" s="3">
        <f t="shared" si="8"/>
        <v>38845</v>
      </c>
      <c r="R13" s="21">
        <v>8990.5</v>
      </c>
      <c r="S13" s="10">
        <f t="shared" si="9"/>
        <v>40.899999999999636</v>
      </c>
      <c r="U13" s="3">
        <f t="shared" si="10"/>
        <v>38876</v>
      </c>
      <c r="V13" s="21">
        <v>9743.9</v>
      </c>
      <c r="W13" s="10">
        <f t="shared" si="11"/>
        <v>42.399999999999636</v>
      </c>
      <c r="Y13" s="3">
        <f t="shared" si="12"/>
        <v>38906</v>
      </c>
      <c r="Z13" s="21">
        <v>10702.8</v>
      </c>
      <c r="AA13" s="10">
        <f t="shared" si="13"/>
        <v>24.799999999999272</v>
      </c>
      <c r="AC13" s="3">
        <f t="shared" si="14"/>
        <v>38937</v>
      </c>
      <c r="AD13" s="21">
        <v>11677.5</v>
      </c>
      <c r="AE13" s="10">
        <f t="shared" si="15"/>
        <v>16.799999999999272</v>
      </c>
      <c r="AG13" s="3">
        <f t="shared" si="16"/>
        <v>38968</v>
      </c>
      <c r="AH13" s="21">
        <v>12284.7</v>
      </c>
      <c r="AI13" s="10">
        <f t="shared" si="17"/>
        <v>35</v>
      </c>
      <c r="AK13" s="3">
        <f t="shared" si="18"/>
        <v>38998</v>
      </c>
      <c r="AL13" s="21">
        <v>13059.1</v>
      </c>
      <c r="AM13" s="10">
        <f t="shared" si="19"/>
        <v>23</v>
      </c>
      <c r="AO13" s="3">
        <f t="shared" si="20"/>
        <v>39029</v>
      </c>
      <c r="AP13" s="21">
        <v>13581.8</v>
      </c>
      <c r="AQ13" s="10">
        <f t="shared" si="21"/>
        <v>24.899999999999636</v>
      </c>
      <c r="AS13" s="3">
        <f t="shared" si="22"/>
        <v>39059</v>
      </c>
      <c r="AT13" s="21">
        <v>13846.3</v>
      </c>
      <c r="AU13" s="10">
        <f t="shared" si="23"/>
        <v>1.2999999999992724</v>
      </c>
    </row>
    <row r="14" spans="1:47" ht="12.75">
      <c r="A14" s="3">
        <f t="shared" si="0"/>
        <v>38726</v>
      </c>
      <c r="B14" s="21">
        <v>6842.1</v>
      </c>
      <c r="C14" s="10">
        <f t="shared" si="1"/>
        <v>24</v>
      </c>
      <c r="E14" s="3">
        <f t="shared" si="2"/>
        <v>38757</v>
      </c>
      <c r="F14" s="21">
        <v>7227.2</v>
      </c>
      <c r="G14" s="10">
        <f t="shared" si="3"/>
        <v>2.199999999999818</v>
      </c>
      <c r="I14" s="3">
        <f t="shared" si="4"/>
        <v>38785</v>
      </c>
      <c r="J14" s="21">
        <v>7602.5</v>
      </c>
      <c r="K14" s="10">
        <f t="shared" si="5"/>
        <v>2.5</v>
      </c>
      <c r="M14" s="3">
        <f t="shared" si="6"/>
        <v>38816</v>
      </c>
      <c r="N14" s="21">
        <v>8279.6</v>
      </c>
      <c r="O14" s="10">
        <f t="shared" si="7"/>
        <v>36.399999999999636</v>
      </c>
      <c r="Q14" s="3">
        <f t="shared" si="8"/>
        <v>38846</v>
      </c>
      <c r="R14" s="21">
        <v>9026.5</v>
      </c>
      <c r="S14" s="10">
        <f t="shared" si="9"/>
        <v>36</v>
      </c>
      <c r="U14" s="3">
        <f t="shared" si="10"/>
        <v>38877</v>
      </c>
      <c r="V14" s="21">
        <v>9784.5</v>
      </c>
      <c r="W14" s="10">
        <f t="shared" si="11"/>
        <v>40.600000000000364</v>
      </c>
      <c r="Y14" s="3">
        <f t="shared" si="12"/>
        <v>38907</v>
      </c>
      <c r="Z14" s="21">
        <v>10729.3</v>
      </c>
      <c r="AA14" s="10">
        <f t="shared" si="13"/>
        <v>26.5</v>
      </c>
      <c r="AC14" s="3">
        <f t="shared" si="14"/>
        <v>38938</v>
      </c>
      <c r="AD14" s="21">
        <v>11701.7</v>
      </c>
      <c r="AE14" s="10">
        <f t="shared" si="15"/>
        <v>24.200000000000728</v>
      </c>
      <c r="AG14" s="3">
        <f t="shared" si="16"/>
        <v>38969</v>
      </c>
      <c r="AH14" s="21">
        <v>12326.7</v>
      </c>
      <c r="AI14" s="10">
        <f t="shared" si="17"/>
        <v>42</v>
      </c>
      <c r="AK14" s="3">
        <f t="shared" si="18"/>
        <v>38999</v>
      </c>
      <c r="AL14" s="21">
        <v>13091.6</v>
      </c>
      <c r="AM14" s="10">
        <f t="shared" si="19"/>
        <v>32.5</v>
      </c>
      <c r="AO14" s="3">
        <f t="shared" si="20"/>
        <v>39030</v>
      </c>
      <c r="AP14" s="21">
        <v>13589.9</v>
      </c>
      <c r="AQ14" s="10">
        <f t="shared" si="21"/>
        <v>8.100000000000364</v>
      </c>
      <c r="AS14" s="3">
        <f t="shared" si="22"/>
        <v>39060</v>
      </c>
      <c r="AT14" s="21">
        <v>13848.4</v>
      </c>
      <c r="AU14" s="10">
        <f t="shared" si="23"/>
        <v>2.100000000000364</v>
      </c>
    </row>
    <row r="15" spans="1:47" ht="12.75">
      <c r="A15" s="3">
        <f t="shared" si="0"/>
        <v>38727</v>
      </c>
      <c r="B15" s="21">
        <v>6861.9</v>
      </c>
      <c r="C15" s="10">
        <f t="shared" si="1"/>
        <v>19.799999999999272</v>
      </c>
      <c r="E15" s="3">
        <f t="shared" si="2"/>
        <v>38758</v>
      </c>
      <c r="F15" s="21">
        <v>7228.1</v>
      </c>
      <c r="G15" s="10">
        <f t="shared" si="3"/>
        <v>0.9000000000005457</v>
      </c>
      <c r="I15" s="3">
        <f t="shared" si="4"/>
        <v>38786</v>
      </c>
      <c r="J15" s="21">
        <v>7622.3</v>
      </c>
      <c r="K15" s="10">
        <f t="shared" si="5"/>
        <v>19.800000000000182</v>
      </c>
      <c r="M15" s="3">
        <f t="shared" si="6"/>
        <v>38817</v>
      </c>
      <c r="N15" s="21">
        <v>8294.5</v>
      </c>
      <c r="O15" s="10">
        <f t="shared" si="7"/>
        <v>14.899999999999636</v>
      </c>
      <c r="Q15" s="3">
        <f t="shared" si="8"/>
        <v>38847</v>
      </c>
      <c r="R15" s="21">
        <v>9072.4</v>
      </c>
      <c r="S15" s="10">
        <f t="shared" si="9"/>
        <v>45.899999999999636</v>
      </c>
      <c r="U15" s="3">
        <f t="shared" si="10"/>
        <v>38878</v>
      </c>
      <c r="V15" s="21">
        <v>9827</v>
      </c>
      <c r="W15" s="10">
        <f t="shared" si="11"/>
        <v>42.5</v>
      </c>
      <c r="Y15" s="3">
        <f t="shared" si="12"/>
        <v>38908</v>
      </c>
      <c r="Z15" s="21">
        <v>10764.7</v>
      </c>
      <c r="AA15" s="10">
        <f t="shared" si="13"/>
        <v>35.400000000001455</v>
      </c>
      <c r="AC15" s="3">
        <f t="shared" si="14"/>
        <v>38939</v>
      </c>
      <c r="AD15" s="21">
        <v>11715.8</v>
      </c>
      <c r="AE15" s="10">
        <f t="shared" si="15"/>
        <v>14.099999999998545</v>
      </c>
      <c r="AG15" s="3">
        <f t="shared" si="16"/>
        <v>38970</v>
      </c>
      <c r="AH15" s="21">
        <v>12368.2</v>
      </c>
      <c r="AI15" s="10">
        <f t="shared" si="17"/>
        <v>41.5</v>
      </c>
      <c r="AK15" s="3">
        <f t="shared" si="18"/>
        <v>39000</v>
      </c>
      <c r="AL15" s="21">
        <v>13108.1</v>
      </c>
      <c r="AM15" s="10">
        <f t="shared" si="19"/>
        <v>16.5</v>
      </c>
      <c r="AO15" s="3">
        <f t="shared" si="20"/>
        <v>39031</v>
      </c>
      <c r="AP15" s="21">
        <v>13613.1</v>
      </c>
      <c r="AQ15" s="10">
        <f t="shared" si="21"/>
        <v>23.200000000000728</v>
      </c>
      <c r="AS15" s="3">
        <f t="shared" si="22"/>
        <v>39061</v>
      </c>
      <c r="AT15" s="21">
        <v>13865.1</v>
      </c>
      <c r="AU15" s="10">
        <f t="shared" si="23"/>
        <v>16.700000000000728</v>
      </c>
    </row>
    <row r="16" spans="1:47" ht="12.75">
      <c r="A16" s="3">
        <f t="shared" si="0"/>
        <v>38728</v>
      </c>
      <c r="B16" s="21">
        <v>6874.7</v>
      </c>
      <c r="C16" s="10">
        <f t="shared" si="1"/>
        <v>12.800000000000182</v>
      </c>
      <c r="E16" s="3">
        <f t="shared" si="2"/>
        <v>38759</v>
      </c>
      <c r="F16" s="21">
        <v>7236</v>
      </c>
      <c r="G16" s="10">
        <f t="shared" si="3"/>
        <v>7.899999999999636</v>
      </c>
      <c r="I16" s="3">
        <f t="shared" si="4"/>
        <v>38787</v>
      </c>
      <c r="J16" s="21">
        <v>7622.3</v>
      </c>
      <c r="K16" s="10">
        <f t="shared" si="5"/>
        <v>0</v>
      </c>
      <c r="M16" s="3">
        <f t="shared" si="6"/>
        <v>38818</v>
      </c>
      <c r="N16" s="21">
        <v>8316.1</v>
      </c>
      <c r="O16" s="10">
        <f t="shared" si="7"/>
        <v>21.600000000000364</v>
      </c>
      <c r="Q16" s="3">
        <f t="shared" si="8"/>
        <v>38848</v>
      </c>
      <c r="R16" s="21">
        <v>9115.4</v>
      </c>
      <c r="S16" s="10">
        <f t="shared" si="9"/>
        <v>43</v>
      </c>
      <c r="U16" s="3">
        <f t="shared" si="10"/>
        <v>38879</v>
      </c>
      <c r="V16" s="21">
        <v>9869.3</v>
      </c>
      <c r="W16" s="10">
        <f t="shared" si="11"/>
        <v>42.29999999999927</v>
      </c>
      <c r="Y16" s="3">
        <f t="shared" si="12"/>
        <v>38909</v>
      </c>
      <c r="Z16" s="21">
        <v>10794</v>
      </c>
      <c r="AA16" s="10">
        <f t="shared" si="13"/>
        <v>29.299999999999272</v>
      </c>
      <c r="AC16" s="3">
        <f t="shared" si="14"/>
        <v>38940</v>
      </c>
      <c r="AD16" s="21">
        <v>11730.5</v>
      </c>
      <c r="AE16" s="10">
        <f t="shared" si="15"/>
        <v>14.700000000000728</v>
      </c>
      <c r="AG16" s="3">
        <f t="shared" si="16"/>
        <v>38971</v>
      </c>
      <c r="AH16" s="21">
        <v>12403.3</v>
      </c>
      <c r="AI16" s="10">
        <f t="shared" si="17"/>
        <v>35.099999999998545</v>
      </c>
      <c r="AK16" s="3">
        <f t="shared" si="18"/>
        <v>39001</v>
      </c>
      <c r="AL16" s="21">
        <v>13141.5</v>
      </c>
      <c r="AM16" s="10">
        <f t="shared" si="19"/>
        <v>33.399999999999636</v>
      </c>
      <c r="AO16" s="3">
        <f t="shared" si="20"/>
        <v>39032</v>
      </c>
      <c r="AP16" s="21">
        <v>13613.3</v>
      </c>
      <c r="AQ16" s="10">
        <f t="shared" si="21"/>
        <v>0.1999999999989086</v>
      </c>
      <c r="AS16" s="3">
        <f t="shared" si="22"/>
        <v>39062</v>
      </c>
      <c r="AT16" s="21">
        <v>13865.1</v>
      </c>
      <c r="AU16" s="10">
        <f t="shared" si="23"/>
        <v>0</v>
      </c>
    </row>
    <row r="17" spans="1:47" ht="12.75">
      <c r="A17" s="3">
        <f t="shared" si="0"/>
        <v>38729</v>
      </c>
      <c r="B17" s="21">
        <v>6884.6</v>
      </c>
      <c r="C17" s="10">
        <f t="shared" si="1"/>
        <v>9.900000000000546</v>
      </c>
      <c r="E17" s="3">
        <f t="shared" si="2"/>
        <v>38760</v>
      </c>
      <c r="F17" s="21">
        <v>7249.6</v>
      </c>
      <c r="G17" s="10">
        <f t="shared" si="3"/>
        <v>13.600000000000364</v>
      </c>
      <c r="I17" s="3">
        <f t="shared" si="4"/>
        <v>38788</v>
      </c>
      <c r="J17" s="21">
        <v>7642.1</v>
      </c>
      <c r="K17" s="10">
        <f t="shared" si="5"/>
        <v>19.800000000000182</v>
      </c>
      <c r="M17" s="3">
        <f t="shared" si="6"/>
        <v>38819</v>
      </c>
      <c r="N17" s="21">
        <v>8324.7</v>
      </c>
      <c r="O17" s="10">
        <f t="shared" si="7"/>
        <v>8.600000000000364</v>
      </c>
      <c r="Q17" s="3">
        <f t="shared" si="8"/>
        <v>38849</v>
      </c>
      <c r="R17" s="21">
        <v>9147.2</v>
      </c>
      <c r="S17" s="10">
        <f t="shared" si="9"/>
        <v>31.80000000000109</v>
      </c>
      <c r="U17" s="3">
        <f t="shared" si="10"/>
        <v>38880</v>
      </c>
      <c r="V17" s="21">
        <v>9911.8</v>
      </c>
      <c r="W17" s="10">
        <f t="shared" si="11"/>
        <v>42.5</v>
      </c>
      <c r="Y17" s="3">
        <f t="shared" si="12"/>
        <v>38910</v>
      </c>
      <c r="Z17" s="21">
        <v>10829</v>
      </c>
      <c r="AA17" s="10">
        <f t="shared" si="13"/>
        <v>35</v>
      </c>
      <c r="AC17" s="3">
        <f t="shared" si="14"/>
        <v>38941</v>
      </c>
      <c r="AD17" s="21">
        <v>11743</v>
      </c>
      <c r="AE17" s="10">
        <f t="shared" si="15"/>
        <v>12.5</v>
      </c>
      <c r="AG17" s="3">
        <f t="shared" si="16"/>
        <v>38972</v>
      </c>
      <c r="AH17" s="21">
        <v>12441.3</v>
      </c>
      <c r="AI17" s="10">
        <f t="shared" si="17"/>
        <v>38</v>
      </c>
      <c r="AK17" s="3">
        <f t="shared" si="18"/>
        <v>39002</v>
      </c>
      <c r="AL17" s="21">
        <v>13166</v>
      </c>
      <c r="AM17" s="10">
        <f t="shared" si="19"/>
        <v>24.5</v>
      </c>
      <c r="AO17" s="3">
        <f t="shared" si="20"/>
        <v>39033</v>
      </c>
      <c r="AP17" s="21">
        <v>13615.4</v>
      </c>
      <c r="AQ17" s="10">
        <f t="shared" si="21"/>
        <v>2.100000000000364</v>
      </c>
      <c r="AS17" s="3">
        <f t="shared" si="22"/>
        <v>39063</v>
      </c>
      <c r="AT17" s="21">
        <v>13884.3</v>
      </c>
      <c r="AU17" s="10">
        <f t="shared" si="23"/>
        <v>19.19999999999891</v>
      </c>
    </row>
    <row r="18" spans="1:47" ht="12.75">
      <c r="A18" s="3">
        <f t="shared" si="0"/>
        <v>38730</v>
      </c>
      <c r="B18" s="21">
        <v>6904.2</v>
      </c>
      <c r="C18" s="10">
        <f t="shared" si="1"/>
        <v>19.599999999999454</v>
      </c>
      <c r="E18" s="3">
        <f t="shared" si="2"/>
        <v>38761</v>
      </c>
      <c r="F18" s="21">
        <v>7283.7</v>
      </c>
      <c r="G18" s="10">
        <f t="shared" si="3"/>
        <v>34.099999999999454</v>
      </c>
      <c r="I18" s="3">
        <f t="shared" si="4"/>
        <v>38789</v>
      </c>
      <c r="J18" s="21">
        <v>7683.7</v>
      </c>
      <c r="K18" s="10">
        <f t="shared" si="5"/>
        <v>41.599999999999454</v>
      </c>
      <c r="M18" s="3">
        <f t="shared" si="6"/>
        <v>38820</v>
      </c>
      <c r="N18" s="21">
        <v>8329.8</v>
      </c>
      <c r="O18" s="10">
        <f t="shared" si="7"/>
        <v>5.099999999998545</v>
      </c>
      <c r="Q18" s="3">
        <f t="shared" si="8"/>
        <v>38850</v>
      </c>
      <c r="R18" s="21">
        <v>9170.1</v>
      </c>
      <c r="S18" s="10">
        <f t="shared" si="9"/>
        <v>22.899999999999636</v>
      </c>
      <c r="U18" s="3">
        <f t="shared" si="10"/>
        <v>38881</v>
      </c>
      <c r="V18" s="21">
        <v>9952.7</v>
      </c>
      <c r="W18" s="10">
        <f t="shared" si="11"/>
        <v>40.900000000001455</v>
      </c>
      <c r="Y18" s="3">
        <f t="shared" si="12"/>
        <v>38911</v>
      </c>
      <c r="Z18" s="21">
        <v>10867.7</v>
      </c>
      <c r="AA18" s="10">
        <f t="shared" si="13"/>
        <v>38.70000000000073</v>
      </c>
      <c r="AC18" s="3">
        <f t="shared" si="14"/>
        <v>38942</v>
      </c>
      <c r="AD18" s="21">
        <v>11765.3</v>
      </c>
      <c r="AE18" s="10">
        <f t="shared" si="15"/>
        <v>22.299999999999272</v>
      </c>
      <c r="AG18" s="3">
        <f t="shared" si="16"/>
        <v>38973</v>
      </c>
      <c r="AH18" s="21">
        <v>12479.6</v>
      </c>
      <c r="AI18" s="10">
        <f t="shared" si="17"/>
        <v>38.30000000000109</v>
      </c>
      <c r="AK18" s="3">
        <f t="shared" si="18"/>
        <v>39003</v>
      </c>
      <c r="AL18" s="21">
        <v>13168.2</v>
      </c>
      <c r="AM18" s="10">
        <f t="shared" si="19"/>
        <v>2.2000000000007276</v>
      </c>
      <c r="AO18" s="3">
        <f t="shared" si="20"/>
        <v>39034</v>
      </c>
      <c r="AP18" s="21">
        <v>13617.1</v>
      </c>
      <c r="AQ18" s="10">
        <f t="shared" si="21"/>
        <v>1.7000000000007276</v>
      </c>
      <c r="AS18" s="3">
        <f t="shared" si="22"/>
        <v>39064</v>
      </c>
      <c r="AT18" s="21">
        <v>13884.3</v>
      </c>
      <c r="AU18" s="10">
        <f t="shared" si="23"/>
        <v>0</v>
      </c>
    </row>
    <row r="19" spans="1:47" ht="12.75">
      <c r="A19" s="3">
        <f t="shared" si="0"/>
        <v>38731</v>
      </c>
      <c r="B19" s="21">
        <v>6932.8</v>
      </c>
      <c r="C19" s="10">
        <f t="shared" si="1"/>
        <v>28.600000000000364</v>
      </c>
      <c r="E19" s="3">
        <f t="shared" si="2"/>
        <v>38762</v>
      </c>
      <c r="F19" s="21">
        <v>7294</v>
      </c>
      <c r="G19" s="10">
        <f t="shared" si="3"/>
        <v>10.300000000000182</v>
      </c>
      <c r="I19" s="3">
        <f t="shared" si="4"/>
        <v>38790</v>
      </c>
      <c r="J19" s="21">
        <v>7724.6</v>
      </c>
      <c r="K19" s="10">
        <f t="shared" si="5"/>
        <v>40.900000000000546</v>
      </c>
      <c r="M19" s="3">
        <f t="shared" si="6"/>
        <v>38821</v>
      </c>
      <c r="N19" s="21">
        <v>8345.2</v>
      </c>
      <c r="O19" s="10">
        <f t="shared" si="7"/>
        <v>15.400000000001455</v>
      </c>
      <c r="Q19" s="3">
        <f t="shared" si="8"/>
        <v>38851</v>
      </c>
      <c r="R19" s="21">
        <v>9185.6</v>
      </c>
      <c r="S19" s="10">
        <f t="shared" si="9"/>
        <v>15.5</v>
      </c>
      <c r="U19" s="3">
        <f t="shared" si="10"/>
        <v>38882</v>
      </c>
      <c r="V19" s="21">
        <v>9989.8</v>
      </c>
      <c r="W19" s="10">
        <f t="shared" si="11"/>
        <v>37.099999999998545</v>
      </c>
      <c r="Y19" s="3">
        <f t="shared" si="12"/>
        <v>38912</v>
      </c>
      <c r="Z19" s="21">
        <v>10910</v>
      </c>
      <c r="AA19" s="10">
        <f t="shared" si="13"/>
        <v>42.29999999999927</v>
      </c>
      <c r="AC19" s="3">
        <f t="shared" si="14"/>
        <v>38943</v>
      </c>
      <c r="AD19" s="21">
        <v>11784.6</v>
      </c>
      <c r="AE19" s="10">
        <f t="shared" si="15"/>
        <v>19.30000000000109</v>
      </c>
      <c r="AG19" s="3">
        <f t="shared" si="16"/>
        <v>38974</v>
      </c>
      <c r="AH19" s="21">
        <v>12517.1</v>
      </c>
      <c r="AI19" s="10">
        <f t="shared" si="17"/>
        <v>37.5</v>
      </c>
      <c r="AK19" s="3">
        <f t="shared" si="18"/>
        <v>39004</v>
      </c>
      <c r="AL19" s="21">
        <v>13174.6</v>
      </c>
      <c r="AM19" s="10">
        <f t="shared" si="19"/>
        <v>6.399999999999636</v>
      </c>
      <c r="AO19" s="3">
        <f t="shared" si="20"/>
        <v>39035</v>
      </c>
      <c r="AP19" s="21">
        <v>13622.4</v>
      </c>
      <c r="AQ19" s="10">
        <f t="shared" si="21"/>
        <v>5.299999999999272</v>
      </c>
      <c r="AS19" s="3">
        <f t="shared" si="22"/>
        <v>39065</v>
      </c>
      <c r="AT19" s="21">
        <v>13886.1</v>
      </c>
      <c r="AU19" s="10">
        <f t="shared" si="23"/>
        <v>1.8000000000010914</v>
      </c>
    </row>
    <row r="20" spans="1:47" ht="12.75">
      <c r="A20" s="3">
        <f t="shared" si="0"/>
        <v>38732</v>
      </c>
      <c r="B20" s="21">
        <v>6961.3</v>
      </c>
      <c r="C20" s="10">
        <f t="shared" si="1"/>
        <v>28.5</v>
      </c>
      <c r="E20" s="3">
        <f t="shared" si="2"/>
        <v>38763</v>
      </c>
      <c r="F20" s="21">
        <v>7296.4</v>
      </c>
      <c r="G20" s="10">
        <f t="shared" si="3"/>
        <v>2.399999999999636</v>
      </c>
      <c r="I20" s="3">
        <f t="shared" si="4"/>
        <v>38791</v>
      </c>
      <c r="J20" s="21">
        <v>7766.7</v>
      </c>
      <c r="K20" s="10">
        <f t="shared" si="5"/>
        <v>42.099999999999454</v>
      </c>
      <c r="M20" s="3">
        <f t="shared" si="6"/>
        <v>38822</v>
      </c>
      <c r="N20" s="21">
        <v>8369.6</v>
      </c>
      <c r="O20" s="10">
        <f t="shared" si="7"/>
        <v>24.399999999999636</v>
      </c>
      <c r="Q20" s="3">
        <f t="shared" si="8"/>
        <v>38852</v>
      </c>
      <c r="R20" s="21">
        <v>9214.5</v>
      </c>
      <c r="S20" s="10">
        <f t="shared" si="9"/>
        <v>28.899999999999636</v>
      </c>
      <c r="U20" s="3">
        <f t="shared" si="10"/>
        <v>38883</v>
      </c>
      <c r="V20" s="21">
        <v>10012.2</v>
      </c>
      <c r="W20" s="10">
        <f t="shared" si="11"/>
        <v>22.400000000001455</v>
      </c>
      <c r="Y20" s="3">
        <f t="shared" si="12"/>
        <v>38913</v>
      </c>
      <c r="Z20" s="21">
        <v>10953.9</v>
      </c>
      <c r="AA20" s="10">
        <f t="shared" si="13"/>
        <v>43.899999999999636</v>
      </c>
      <c r="AC20" s="3">
        <f t="shared" si="14"/>
        <v>38944</v>
      </c>
      <c r="AD20" s="21">
        <v>11794.4</v>
      </c>
      <c r="AE20" s="10">
        <f t="shared" si="15"/>
        <v>9.799999999999272</v>
      </c>
      <c r="AG20" s="3">
        <f t="shared" si="16"/>
        <v>38975</v>
      </c>
      <c r="AH20" s="21">
        <v>12549.7</v>
      </c>
      <c r="AI20" s="10">
        <f t="shared" si="17"/>
        <v>32.600000000000364</v>
      </c>
      <c r="AK20" s="3">
        <f t="shared" si="18"/>
        <v>39005</v>
      </c>
      <c r="AL20" s="21">
        <v>13211.6</v>
      </c>
      <c r="AM20" s="10">
        <f t="shared" si="19"/>
        <v>37</v>
      </c>
      <c r="AO20" s="3">
        <f t="shared" si="20"/>
        <v>39036</v>
      </c>
      <c r="AP20" s="21">
        <v>13644.3</v>
      </c>
      <c r="AQ20" s="10">
        <f t="shared" si="21"/>
        <v>21.899999999999636</v>
      </c>
      <c r="AS20" s="3">
        <f t="shared" si="22"/>
        <v>39066</v>
      </c>
      <c r="AT20" s="21">
        <v>13910.5</v>
      </c>
      <c r="AU20" s="10">
        <f t="shared" si="23"/>
        <v>24.399999999999636</v>
      </c>
    </row>
    <row r="21" spans="1:47" ht="12.75">
      <c r="A21" s="3">
        <f t="shared" si="0"/>
        <v>38733</v>
      </c>
      <c r="B21" s="21">
        <v>6988.5</v>
      </c>
      <c r="C21" s="10">
        <f t="shared" si="1"/>
        <v>27.199999999999818</v>
      </c>
      <c r="E21" s="3">
        <f t="shared" si="2"/>
        <v>38764</v>
      </c>
      <c r="F21" s="21">
        <v>7309</v>
      </c>
      <c r="G21" s="10">
        <f t="shared" si="3"/>
        <v>12.600000000000364</v>
      </c>
      <c r="I21" s="3">
        <f t="shared" si="4"/>
        <v>38792</v>
      </c>
      <c r="J21" s="21">
        <v>7772.9</v>
      </c>
      <c r="K21" s="10">
        <f t="shared" si="5"/>
        <v>6.199999999999818</v>
      </c>
      <c r="M21" s="3">
        <f t="shared" si="6"/>
        <v>38823</v>
      </c>
      <c r="N21" s="21">
        <v>8372.5</v>
      </c>
      <c r="O21" s="10">
        <f t="shared" si="7"/>
        <v>2.899999999999636</v>
      </c>
      <c r="Q21" s="3">
        <f t="shared" si="8"/>
        <v>38853</v>
      </c>
      <c r="R21" s="21">
        <v>9250.2</v>
      </c>
      <c r="S21" s="10">
        <f t="shared" si="9"/>
        <v>35.70000000000073</v>
      </c>
      <c r="U21" s="3">
        <f t="shared" si="10"/>
        <v>38884</v>
      </c>
      <c r="V21" s="21">
        <v>10035</v>
      </c>
      <c r="W21" s="10">
        <f t="shared" si="11"/>
        <v>22.799999999999272</v>
      </c>
      <c r="Y21" s="3">
        <f t="shared" si="12"/>
        <v>38914</v>
      </c>
      <c r="Z21" s="21">
        <v>10996</v>
      </c>
      <c r="AA21" s="10">
        <f t="shared" si="13"/>
        <v>42.100000000000364</v>
      </c>
      <c r="AC21" s="3">
        <f t="shared" si="14"/>
        <v>38945</v>
      </c>
      <c r="AD21" s="21">
        <v>11816</v>
      </c>
      <c r="AE21" s="10">
        <f t="shared" si="15"/>
        <v>21.600000000000364</v>
      </c>
      <c r="AG21" s="3">
        <f t="shared" si="16"/>
        <v>38976</v>
      </c>
      <c r="AH21" s="21">
        <v>12572</v>
      </c>
      <c r="AI21" s="10">
        <f t="shared" si="17"/>
        <v>22.299999999999272</v>
      </c>
      <c r="AK21" s="3">
        <f t="shared" si="18"/>
        <v>39006</v>
      </c>
      <c r="AL21" s="21">
        <v>13249.1</v>
      </c>
      <c r="AM21" s="10">
        <f t="shared" si="19"/>
        <v>37.5</v>
      </c>
      <c r="AO21" s="3">
        <f t="shared" si="20"/>
        <v>39037</v>
      </c>
      <c r="AP21" s="21">
        <v>13666.3</v>
      </c>
      <c r="AQ21" s="10">
        <f t="shared" si="21"/>
        <v>22</v>
      </c>
      <c r="AS21" s="3">
        <f t="shared" si="22"/>
        <v>39067</v>
      </c>
      <c r="AT21" s="21">
        <v>13911.5</v>
      </c>
      <c r="AU21" s="10">
        <f t="shared" si="23"/>
        <v>1</v>
      </c>
    </row>
    <row r="22" spans="1:47" ht="12.75">
      <c r="A22" s="3">
        <f t="shared" si="0"/>
        <v>38734</v>
      </c>
      <c r="B22" s="21">
        <v>6990.4</v>
      </c>
      <c r="C22" s="10">
        <f t="shared" si="1"/>
        <v>1.8999999999996362</v>
      </c>
      <c r="E22" s="3">
        <f t="shared" si="2"/>
        <v>38765</v>
      </c>
      <c r="F22" s="21">
        <v>7320</v>
      </c>
      <c r="G22" s="10">
        <f t="shared" si="3"/>
        <v>11</v>
      </c>
      <c r="I22" s="3">
        <f t="shared" si="4"/>
        <v>38793</v>
      </c>
      <c r="J22" s="21">
        <v>7779.1</v>
      </c>
      <c r="K22" s="10">
        <f t="shared" si="5"/>
        <v>6.200000000000728</v>
      </c>
      <c r="M22" s="3">
        <f t="shared" si="6"/>
        <v>38824</v>
      </c>
      <c r="N22" s="21">
        <v>8380.6</v>
      </c>
      <c r="O22" s="10">
        <f t="shared" si="7"/>
        <v>8.100000000000364</v>
      </c>
      <c r="Q22" s="3">
        <f t="shared" si="8"/>
        <v>38854</v>
      </c>
      <c r="R22" s="21">
        <v>9276.6</v>
      </c>
      <c r="S22" s="10">
        <f t="shared" si="9"/>
        <v>26.399999999999636</v>
      </c>
      <c r="U22" s="3">
        <f t="shared" si="10"/>
        <v>38885</v>
      </c>
      <c r="V22" s="21">
        <v>10059</v>
      </c>
      <c r="W22" s="10">
        <f t="shared" si="11"/>
        <v>24</v>
      </c>
      <c r="Y22" s="3">
        <f t="shared" si="12"/>
        <v>38915</v>
      </c>
      <c r="Z22" s="21">
        <v>11037.9</v>
      </c>
      <c r="AA22" s="10">
        <f t="shared" si="13"/>
        <v>41.899999999999636</v>
      </c>
      <c r="AC22" s="3">
        <f t="shared" si="14"/>
        <v>38946</v>
      </c>
      <c r="AD22" s="21">
        <v>11841</v>
      </c>
      <c r="AE22" s="10">
        <f t="shared" si="15"/>
        <v>25</v>
      </c>
      <c r="AG22" s="3">
        <f t="shared" si="16"/>
        <v>38977</v>
      </c>
      <c r="AH22" s="21">
        <v>12595</v>
      </c>
      <c r="AI22" s="10">
        <f t="shared" si="17"/>
        <v>23</v>
      </c>
      <c r="AK22" s="3">
        <f t="shared" si="18"/>
        <v>39007</v>
      </c>
      <c r="AL22" s="21">
        <v>13286.8</v>
      </c>
      <c r="AM22" s="10">
        <f t="shared" si="19"/>
        <v>37.69999999999891</v>
      </c>
      <c r="AO22" s="3">
        <f t="shared" si="20"/>
        <v>39038</v>
      </c>
      <c r="AP22" s="21">
        <v>13671.3</v>
      </c>
      <c r="AQ22" s="10">
        <f t="shared" si="21"/>
        <v>5</v>
      </c>
      <c r="AS22" s="3">
        <f t="shared" si="22"/>
        <v>39068</v>
      </c>
      <c r="AT22" s="21">
        <v>13917.5</v>
      </c>
      <c r="AU22" s="10">
        <f t="shared" si="23"/>
        <v>6</v>
      </c>
    </row>
    <row r="23" spans="1:47" ht="12.75">
      <c r="A23" s="3">
        <f t="shared" si="0"/>
        <v>38735</v>
      </c>
      <c r="B23" s="21">
        <v>6993.8</v>
      </c>
      <c r="C23" s="10">
        <f t="shared" si="1"/>
        <v>3.4000000000005457</v>
      </c>
      <c r="E23" s="3">
        <f t="shared" si="2"/>
        <v>38766</v>
      </c>
      <c r="F23" s="21">
        <v>7326.6</v>
      </c>
      <c r="G23" s="10">
        <f t="shared" si="3"/>
        <v>6.600000000000364</v>
      </c>
      <c r="I23" s="3">
        <f t="shared" si="4"/>
        <v>38794</v>
      </c>
      <c r="J23" s="21">
        <v>7810.3</v>
      </c>
      <c r="K23" s="10">
        <f t="shared" si="5"/>
        <v>31.199999999999818</v>
      </c>
      <c r="M23" s="3">
        <f t="shared" si="6"/>
        <v>38825</v>
      </c>
      <c r="N23" s="21">
        <v>8402.1</v>
      </c>
      <c r="O23" s="10">
        <f t="shared" si="7"/>
        <v>21.5</v>
      </c>
      <c r="Q23" s="3">
        <f t="shared" si="8"/>
        <v>38855</v>
      </c>
      <c r="R23" s="21">
        <v>9294.9</v>
      </c>
      <c r="S23" s="10">
        <f t="shared" si="9"/>
        <v>18.299999999999272</v>
      </c>
      <c r="U23" s="3">
        <f t="shared" si="10"/>
        <v>38886</v>
      </c>
      <c r="V23" s="21">
        <v>10095.6</v>
      </c>
      <c r="W23" s="10">
        <f t="shared" si="11"/>
        <v>36.600000000000364</v>
      </c>
      <c r="Y23" s="3">
        <f t="shared" si="12"/>
        <v>38916</v>
      </c>
      <c r="Z23" s="21">
        <v>11078.6</v>
      </c>
      <c r="AA23" s="10">
        <f t="shared" si="13"/>
        <v>40.70000000000073</v>
      </c>
      <c r="AC23" s="3">
        <f t="shared" si="14"/>
        <v>38947</v>
      </c>
      <c r="AD23" s="21">
        <v>11865</v>
      </c>
      <c r="AE23" s="10">
        <f t="shared" si="15"/>
        <v>24</v>
      </c>
      <c r="AG23" s="3">
        <f t="shared" si="16"/>
        <v>38978</v>
      </c>
      <c r="AH23" s="21">
        <v>12607</v>
      </c>
      <c r="AI23" s="10">
        <f t="shared" si="17"/>
        <v>12</v>
      </c>
      <c r="AK23" s="3">
        <f t="shared" si="18"/>
        <v>39008</v>
      </c>
      <c r="AL23" s="21">
        <v>13308.4</v>
      </c>
      <c r="AM23" s="10">
        <f t="shared" si="19"/>
        <v>21.600000000000364</v>
      </c>
      <c r="AO23" s="3">
        <f t="shared" si="20"/>
        <v>39039</v>
      </c>
      <c r="AP23" s="21">
        <v>13672.2</v>
      </c>
      <c r="AQ23" s="10">
        <f t="shared" si="21"/>
        <v>0.9000000000014552</v>
      </c>
      <c r="AS23" s="3">
        <f t="shared" si="22"/>
        <v>39069</v>
      </c>
      <c r="AT23" s="21">
        <v>13917.5</v>
      </c>
      <c r="AU23" s="10">
        <f t="shared" si="23"/>
        <v>0</v>
      </c>
    </row>
    <row r="24" spans="1:47" ht="12.75">
      <c r="A24" s="3">
        <f t="shared" si="0"/>
        <v>38736</v>
      </c>
      <c r="B24" s="21">
        <v>7001.4</v>
      </c>
      <c r="C24" s="10">
        <f t="shared" si="1"/>
        <v>7.599999999999454</v>
      </c>
      <c r="E24" s="3">
        <f t="shared" si="2"/>
        <v>38767</v>
      </c>
      <c r="F24" s="21">
        <v>7353.6</v>
      </c>
      <c r="G24" s="10">
        <f t="shared" si="3"/>
        <v>27</v>
      </c>
      <c r="I24" s="3">
        <f t="shared" si="4"/>
        <v>38795</v>
      </c>
      <c r="J24" s="21">
        <v>7828.1</v>
      </c>
      <c r="K24" s="10">
        <f t="shared" si="5"/>
        <v>17.800000000000182</v>
      </c>
      <c r="M24" s="3">
        <f t="shared" si="6"/>
        <v>38826</v>
      </c>
      <c r="N24" s="21">
        <v>8433.3</v>
      </c>
      <c r="O24" s="10">
        <f t="shared" si="7"/>
        <v>31.19999999999891</v>
      </c>
      <c r="Q24" s="3">
        <f t="shared" si="8"/>
        <v>38856</v>
      </c>
      <c r="R24" s="21">
        <v>9312.7</v>
      </c>
      <c r="S24" s="10">
        <f t="shared" si="9"/>
        <v>17.80000000000109</v>
      </c>
      <c r="U24" s="3">
        <f t="shared" si="10"/>
        <v>38887</v>
      </c>
      <c r="V24" s="21">
        <v>10117.5</v>
      </c>
      <c r="W24" s="10">
        <f t="shared" si="11"/>
        <v>21.899999999999636</v>
      </c>
      <c r="Y24" s="3">
        <f t="shared" si="12"/>
        <v>38917</v>
      </c>
      <c r="Z24" s="21">
        <v>11119.2</v>
      </c>
      <c r="AA24" s="10">
        <f t="shared" si="13"/>
        <v>40.600000000000364</v>
      </c>
      <c r="AC24" s="3">
        <f t="shared" si="14"/>
        <v>38948</v>
      </c>
      <c r="AD24" s="21">
        <v>11882</v>
      </c>
      <c r="AE24" s="10">
        <f t="shared" si="15"/>
        <v>17</v>
      </c>
      <c r="AG24" s="3">
        <f t="shared" si="16"/>
        <v>38979</v>
      </c>
      <c r="AH24" s="21">
        <v>12631.2</v>
      </c>
      <c r="AI24" s="10">
        <f t="shared" si="17"/>
        <v>24.200000000000728</v>
      </c>
      <c r="AK24" s="3">
        <f t="shared" si="18"/>
        <v>39009</v>
      </c>
      <c r="AL24" s="21">
        <v>13319.8</v>
      </c>
      <c r="AM24" s="10">
        <f t="shared" si="19"/>
        <v>11.399999999999636</v>
      </c>
      <c r="AO24" s="3">
        <f t="shared" si="20"/>
        <v>39040</v>
      </c>
      <c r="AP24" s="21">
        <v>13673.5</v>
      </c>
      <c r="AQ24" s="10">
        <f t="shared" si="21"/>
        <v>1.2999999999992724</v>
      </c>
      <c r="AS24" s="3">
        <f t="shared" si="22"/>
        <v>39070</v>
      </c>
      <c r="AT24" s="21">
        <v>13921.2</v>
      </c>
      <c r="AU24" s="10">
        <f t="shared" si="23"/>
        <v>3.7000000000007276</v>
      </c>
    </row>
    <row r="25" spans="1:47" ht="12.75">
      <c r="A25" s="3">
        <f t="shared" si="0"/>
        <v>38737</v>
      </c>
      <c r="B25" s="21">
        <v>7001.8</v>
      </c>
      <c r="C25" s="10">
        <f t="shared" si="1"/>
        <v>0.4000000000005457</v>
      </c>
      <c r="E25" s="3">
        <f t="shared" si="2"/>
        <v>38768</v>
      </c>
      <c r="F25" s="21">
        <v>7353.8</v>
      </c>
      <c r="G25" s="10">
        <f t="shared" si="3"/>
        <v>0.1999999999998181</v>
      </c>
      <c r="I25" s="3">
        <f t="shared" si="4"/>
        <v>38796</v>
      </c>
      <c r="J25" s="21">
        <v>7835.4</v>
      </c>
      <c r="K25" s="10">
        <f t="shared" si="5"/>
        <v>7.299999999999272</v>
      </c>
      <c r="M25" s="3">
        <f t="shared" si="6"/>
        <v>38827</v>
      </c>
      <c r="N25" s="21">
        <v>8461.7</v>
      </c>
      <c r="O25" s="10">
        <f t="shared" si="7"/>
        <v>28.400000000001455</v>
      </c>
      <c r="Q25" s="3">
        <f t="shared" si="8"/>
        <v>38857</v>
      </c>
      <c r="R25" s="21">
        <v>9329.8</v>
      </c>
      <c r="S25" s="10">
        <f t="shared" si="9"/>
        <v>17.099999999998545</v>
      </c>
      <c r="U25" s="3">
        <f t="shared" si="10"/>
        <v>38888</v>
      </c>
      <c r="V25" s="21">
        <v>10147.9</v>
      </c>
      <c r="W25" s="10">
        <f t="shared" si="11"/>
        <v>30.399999999999636</v>
      </c>
      <c r="Y25" s="3">
        <f t="shared" si="12"/>
        <v>38918</v>
      </c>
      <c r="Z25" s="21">
        <v>11152.7</v>
      </c>
      <c r="AA25" s="10">
        <f t="shared" si="13"/>
        <v>33.5</v>
      </c>
      <c r="AC25" s="3">
        <f t="shared" si="14"/>
        <v>38949</v>
      </c>
      <c r="AD25" s="21">
        <v>11904.2</v>
      </c>
      <c r="AE25" s="10">
        <f t="shared" si="15"/>
        <v>22.200000000000728</v>
      </c>
      <c r="AG25" s="3">
        <f t="shared" si="16"/>
        <v>38980</v>
      </c>
      <c r="AH25" s="21">
        <v>12667.1</v>
      </c>
      <c r="AI25" s="10">
        <f t="shared" si="17"/>
        <v>35.899999999999636</v>
      </c>
      <c r="AK25" s="3">
        <f t="shared" si="18"/>
        <v>39010</v>
      </c>
      <c r="AL25" s="21">
        <v>13343.6</v>
      </c>
      <c r="AM25" s="10">
        <f t="shared" si="19"/>
        <v>23.80000000000109</v>
      </c>
      <c r="AO25" s="3">
        <f t="shared" si="20"/>
        <v>39041</v>
      </c>
      <c r="AP25" s="21">
        <v>13677.3</v>
      </c>
      <c r="AQ25" s="10">
        <f t="shared" si="21"/>
        <v>3.7999999999992724</v>
      </c>
      <c r="AS25" s="3">
        <f t="shared" si="22"/>
        <v>39071</v>
      </c>
      <c r="AT25" s="21">
        <v>13921.3</v>
      </c>
      <c r="AU25" s="10">
        <f t="shared" si="23"/>
        <v>0.09999999999854481</v>
      </c>
    </row>
    <row r="26" spans="1:47" ht="12.75">
      <c r="A26" s="3">
        <f t="shared" si="0"/>
        <v>38738</v>
      </c>
      <c r="B26" s="21">
        <v>7001.8</v>
      </c>
      <c r="C26" s="10">
        <f t="shared" si="1"/>
        <v>0</v>
      </c>
      <c r="E26" s="3">
        <f t="shared" si="2"/>
        <v>38769</v>
      </c>
      <c r="F26" s="21">
        <v>7354.2</v>
      </c>
      <c r="G26" s="10">
        <f t="shared" si="3"/>
        <v>0.3999999999996362</v>
      </c>
      <c r="I26" s="3">
        <f t="shared" si="4"/>
        <v>38797</v>
      </c>
      <c r="J26" s="21">
        <v>7862.9</v>
      </c>
      <c r="K26" s="10">
        <f t="shared" si="5"/>
        <v>27.5</v>
      </c>
      <c r="M26" s="3">
        <f t="shared" si="6"/>
        <v>38828</v>
      </c>
      <c r="N26" s="21">
        <v>8491.1</v>
      </c>
      <c r="O26" s="10">
        <f t="shared" si="7"/>
        <v>29.399999999999636</v>
      </c>
      <c r="Q26" s="3">
        <f t="shared" si="8"/>
        <v>38858</v>
      </c>
      <c r="R26" s="21">
        <v>9353.4</v>
      </c>
      <c r="S26" s="10">
        <f t="shared" si="9"/>
        <v>23.600000000000364</v>
      </c>
      <c r="U26" s="3">
        <f t="shared" si="10"/>
        <v>38889</v>
      </c>
      <c r="V26" s="21">
        <v>10170.6</v>
      </c>
      <c r="W26" s="10">
        <f t="shared" si="11"/>
        <v>22.700000000000728</v>
      </c>
      <c r="Y26" s="3">
        <f t="shared" si="12"/>
        <v>38919</v>
      </c>
      <c r="Z26" s="21">
        <v>11193</v>
      </c>
      <c r="AA26" s="10">
        <f t="shared" si="13"/>
        <v>40.29999999999927</v>
      </c>
      <c r="AC26" s="3">
        <f t="shared" si="14"/>
        <v>38950</v>
      </c>
      <c r="AD26" s="21">
        <v>11919.4</v>
      </c>
      <c r="AE26" s="10">
        <f t="shared" si="15"/>
        <v>15.199999999998909</v>
      </c>
      <c r="AG26" s="3">
        <f t="shared" si="16"/>
        <v>38981</v>
      </c>
      <c r="AH26" s="21">
        <v>12708</v>
      </c>
      <c r="AI26" s="10">
        <f t="shared" si="17"/>
        <v>40.899999999999636</v>
      </c>
      <c r="AK26" s="3">
        <f t="shared" si="18"/>
        <v>39011</v>
      </c>
      <c r="AL26" s="21">
        <v>13357.4</v>
      </c>
      <c r="AM26" s="10">
        <f t="shared" si="19"/>
        <v>13.799999999999272</v>
      </c>
      <c r="AO26" s="3">
        <f t="shared" si="20"/>
        <v>39042</v>
      </c>
      <c r="AP26" s="21">
        <v>13691.6</v>
      </c>
      <c r="AQ26" s="10">
        <f t="shared" si="21"/>
        <v>14.300000000001091</v>
      </c>
      <c r="AS26" s="3">
        <f t="shared" si="22"/>
        <v>39072</v>
      </c>
      <c r="AT26" s="21">
        <v>13922</v>
      </c>
      <c r="AU26" s="10">
        <f t="shared" si="23"/>
        <v>0.7000000000007276</v>
      </c>
    </row>
    <row r="27" spans="1:47" ht="12.75">
      <c r="A27" s="3">
        <f t="shared" si="0"/>
        <v>38739</v>
      </c>
      <c r="B27" s="21">
        <v>7003.2</v>
      </c>
      <c r="C27" s="10">
        <f t="shared" si="1"/>
        <v>1.3999999999996362</v>
      </c>
      <c r="E27" s="3">
        <f t="shared" si="2"/>
        <v>38770</v>
      </c>
      <c r="F27" s="21">
        <v>7354.6</v>
      </c>
      <c r="G27" s="10">
        <f t="shared" si="3"/>
        <v>0.4000000000005457</v>
      </c>
      <c r="I27" s="3">
        <f t="shared" si="4"/>
        <v>38798</v>
      </c>
      <c r="J27" s="21">
        <v>7893.6</v>
      </c>
      <c r="K27" s="10">
        <f t="shared" si="5"/>
        <v>30.700000000000728</v>
      </c>
      <c r="M27" s="3">
        <f t="shared" si="6"/>
        <v>38829</v>
      </c>
      <c r="N27" s="21">
        <v>8504.6</v>
      </c>
      <c r="O27" s="10">
        <f t="shared" si="7"/>
        <v>13.5</v>
      </c>
      <c r="Q27" s="3">
        <f t="shared" si="8"/>
        <v>38859</v>
      </c>
      <c r="R27" s="21">
        <v>9374.9</v>
      </c>
      <c r="S27" s="10">
        <f t="shared" si="9"/>
        <v>21.5</v>
      </c>
      <c r="U27" s="3">
        <f t="shared" si="10"/>
        <v>38890</v>
      </c>
      <c r="V27" s="21">
        <v>10198.5</v>
      </c>
      <c r="W27" s="10">
        <f t="shared" si="11"/>
        <v>27.899999999999636</v>
      </c>
      <c r="Y27" s="3">
        <f t="shared" si="12"/>
        <v>38920</v>
      </c>
      <c r="Z27" s="21">
        <v>11214.1</v>
      </c>
      <c r="AA27" s="10">
        <f t="shared" si="13"/>
        <v>21.100000000000364</v>
      </c>
      <c r="AC27" s="3">
        <f t="shared" si="14"/>
        <v>38951</v>
      </c>
      <c r="AD27" s="21">
        <v>11930.2</v>
      </c>
      <c r="AE27" s="10">
        <f t="shared" si="15"/>
        <v>10.800000000001091</v>
      </c>
      <c r="AG27" s="3">
        <f t="shared" si="16"/>
        <v>38982</v>
      </c>
      <c r="AH27" s="21">
        <v>12746.9</v>
      </c>
      <c r="AI27" s="10">
        <f t="shared" si="17"/>
        <v>38.899999999999636</v>
      </c>
      <c r="AK27" s="3">
        <f t="shared" si="18"/>
        <v>39012</v>
      </c>
      <c r="AL27" s="21">
        <v>13380.5</v>
      </c>
      <c r="AM27" s="10">
        <f t="shared" si="19"/>
        <v>23.100000000000364</v>
      </c>
      <c r="AO27" s="3">
        <f t="shared" si="20"/>
        <v>39043</v>
      </c>
      <c r="AP27" s="21">
        <v>13696.5</v>
      </c>
      <c r="AQ27" s="10">
        <f t="shared" si="21"/>
        <v>4.899999999999636</v>
      </c>
      <c r="AS27" s="3">
        <f t="shared" si="22"/>
        <v>39073</v>
      </c>
      <c r="AT27" s="21">
        <v>13922.2</v>
      </c>
      <c r="AU27" s="10">
        <f t="shared" si="23"/>
        <v>0.2000000000007276</v>
      </c>
    </row>
    <row r="28" spans="1:47" ht="12.75">
      <c r="A28" s="3">
        <f t="shared" si="0"/>
        <v>38740</v>
      </c>
      <c r="B28" s="21">
        <v>7034.5</v>
      </c>
      <c r="C28" s="10">
        <f t="shared" si="1"/>
        <v>31.300000000000182</v>
      </c>
      <c r="E28" s="3">
        <f t="shared" si="2"/>
        <v>38771</v>
      </c>
      <c r="F28" s="21">
        <v>7364.2</v>
      </c>
      <c r="G28" s="10">
        <f t="shared" si="3"/>
        <v>9.599999999999454</v>
      </c>
      <c r="I28" s="3">
        <f t="shared" si="4"/>
        <v>38799</v>
      </c>
      <c r="J28" s="21">
        <v>7939.4</v>
      </c>
      <c r="K28" s="10">
        <f t="shared" si="5"/>
        <v>45.79999999999927</v>
      </c>
      <c r="M28" s="3">
        <f t="shared" si="6"/>
        <v>38830</v>
      </c>
      <c r="N28" s="21">
        <v>8516.7</v>
      </c>
      <c r="O28" s="10">
        <f t="shared" si="7"/>
        <v>12.100000000000364</v>
      </c>
      <c r="Q28" s="3">
        <f t="shared" si="8"/>
        <v>38860</v>
      </c>
      <c r="R28" s="21">
        <v>9394.1</v>
      </c>
      <c r="S28" s="10">
        <f t="shared" si="9"/>
        <v>19.200000000000728</v>
      </c>
      <c r="U28" s="3">
        <f t="shared" si="10"/>
        <v>38891</v>
      </c>
      <c r="V28" s="21">
        <v>10228</v>
      </c>
      <c r="W28" s="10">
        <f t="shared" si="11"/>
        <v>29.5</v>
      </c>
      <c r="Y28" s="3">
        <f t="shared" si="12"/>
        <v>38921</v>
      </c>
      <c r="Z28" s="21">
        <v>11248.5</v>
      </c>
      <c r="AA28" s="10">
        <f t="shared" si="13"/>
        <v>34.399999999999636</v>
      </c>
      <c r="AC28" s="3">
        <f t="shared" si="14"/>
        <v>38952</v>
      </c>
      <c r="AD28" s="21">
        <v>11959.6</v>
      </c>
      <c r="AE28" s="10">
        <f t="shared" si="15"/>
        <v>29.399999999999636</v>
      </c>
      <c r="AG28" s="3">
        <f t="shared" si="16"/>
        <v>38983</v>
      </c>
      <c r="AH28" s="21">
        <v>12777</v>
      </c>
      <c r="AI28" s="10">
        <f t="shared" si="17"/>
        <v>30.100000000000364</v>
      </c>
      <c r="AK28" s="3">
        <f t="shared" si="18"/>
        <v>39013</v>
      </c>
      <c r="AL28" s="21">
        <v>13385.5</v>
      </c>
      <c r="AM28" s="10">
        <f t="shared" si="19"/>
        <v>5</v>
      </c>
      <c r="AO28" s="3">
        <f t="shared" si="20"/>
        <v>39044</v>
      </c>
      <c r="AP28" s="21">
        <v>13698</v>
      </c>
      <c r="AQ28" s="10">
        <f t="shared" si="21"/>
        <v>1.5</v>
      </c>
      <c r="AS28" s="3">
        <f t="shared" si="22"/>
        <v>39074</v>
      </c>
      <c r="AT28" s="21">
        <v>13922.4</v>
      </c>
      <c r="AU28" s="10">
        <f t="shared" si="23"/>
        <v>0.1999999999989086</v>
      </c>
    </row>
    <row r="29" spans="1:47" ht="12.75">
      <c r="A29" s="3">
        <f t="shared" si="0"/>
        <v>38741</v>
      </c>
      <c r="B29" s="21">
        <v>7055.2</v>
      </c>
      <c r="C29" s="10">
        <f t="shared" si="1"/>
        <v>20.699999999999818</v>
      </c>
      <c r="E29" s="3">
        <f t="shared" si="2"/>
        <v>38772</v>
      </c>
      <c r="F29" s="21">
        <v>7401.2</v>
      </c>
      <c r="G29" s="10">
        <f t="shared" si="3"/>
        <v>37</v>
      </c>
      <c r="I29" s="3">
        <f t="shared" si="4"/>
        <v>38800</v>
      </c>
      <c r="J29" s="21">
        <v>7960.2</v>
      </c>
      <c r="K29" s="10">
        <f t="shared" si="5"/>
        <v>20.800000000000182</v>
      </c>
      <c r="M29" s="3">
        <f t="shared" si="6"/>
        <v>38831</v>
      </c>
      <c r="N29" s="21">
        <v>8553.6</v>
      </c>
      <c r="O29" s="10">
        <f t="shared" si="7"/>
        <v>36.899999999999636</v>
      </c>
      <c r="Q29" s="3">
        <f t="shared" si="8"/>
        <v>38861</v>
      </c>
      <c r="R29" s="21">
        <v>9422.4</v>
      </c>
      <c r="S29" s="10">
        <f t="shared" si="9"/>
        <v>28.299999999999272</v>
      </c>
      <c r="U29" s="3">
        <f t="shared" si="10"/>
        <v>38892</v>
      </c>
      <c r="V29" s="21">
        <v>10268.3</v>
      </c>
      <c r="W29" s="10">
        <f t="shared" si="11"/>
        <v>40.29999999999927</v>
      </c>
      <c r="Y29" s="3">
        <f t="shared" si="12"/>
        <v>38922</v>
      </c>
      <c r="Z29" s="21">
        <v>11284.5</v>
      </c>
      <c r="AA29" s="10">
        <f t="shared" si="13"/>
        <v>36</v>
      </c>
      <c r="AC29" s="3">
        <f t="shared" si="14"/>
        <v>38953</v>
      </c>
      <c r="AD29" s="21">
        <v>11985.2</v>
      </c>
      <c r="AE29" s="10">
        <f t="shared" si="15"/>
        <v>25.600000000000364</v>
      </c>
      <c r="AG29" s="3">
        <f t="shared" si="16"/>
        <v>38984</v>
      </c>
      <c r="AH29" s="21">
        <v>12813.3</v>
      </c>
      <c r="AI29" s="10">
        <f t="shared" si="17"/>
        <v>36.29999999999927</v>
      </c>
      <c r="AK29" s="3">
        <f t="shared" si="18"/>
        <v>39014</v>
      </c>
      <c r="AL29" s="21">
        <v>13394.6</v>
      </c>
      <c r="AM29" s="10">
        <f t="shared" si="19"/>
        <v>9.100000000000364</v>
      </c>
      <c r="AO29" s="3">
        <f t="shared" si="20"/>
        <v>39045</v>
      </c>
      <c r="AP29" s="21">
        <v>13709.4</v>
      </c>
      <c r="AQ29" s="10">
        <f t="shared" si="21"/>
        <v>11.399999999999636</v>
      </c>
      <c r="AS29" s="3">
        <f t="shared" si="22"/>
        <v>39075</v>
      </c>
      <c r="AT29" s="21">
        <v>13923.5</v>
      </c>
      <c r="AU29" s="10">
        <f t="shared" si="23"/>
        <v>1.1000000000003638</v>
      </c>
    </row>
    <row r="30" spans="1:47" ht="12.75">
      <c r="A30" s="3">
        <f t="shared" si="0"/>
        <v>38742</v>
      </c>
      <c r="B30" s="21">
        <v>7058.5</v>
      </c>
      <c r="C30" s="10">
        <f t="shared" si="1"/>
        <v>3.300000000000182</v>
      </c>
      <c r="E30" s="3">
        <f t="shared" si="2"/>
        <v>38773</v>
      </c>
      <c r="F30" s="21">
        <v>7441.9</v>
      </c>
      <c r="G30" s="10">
        <f t="shared" si="3"/>
        <v>40.69999999999982</v>
      </c>
      <c r="I30" s="3">
        <f t="shared" si="4"/>
        <v>38801</v>
      </c>
      <c r="J30" s="21">
        <v>7970.6</v>
      </c>
      <c r="K30" s="10">
        <f t="shared" si="5"/>
        <v>10.400000000000546</v>
      </c>
      <c r="M30" s="3">
        <f t="shared" si="6"/>
        <v>38832</v>
      </c>
      <c r="N30" s="21">
        <v>8586.8</v>
      </c>
      <c r="O30" s="10">
        <f t="shared" si="7"/>
        <v>33.19999999999891</v>
      </c>
      <c r="Q30" s="3">
        <f t="shared" si="8"/>
        <v>38862</v>
      </c>
      <c r="R30" s="21">
        <v>9431.9</v>
      </c>
      <c r="S30" s="10">
        <f t="shared" si="9"/>
        <v>9.5</v>
      </c>
      <c r="U30" s="3">
        <f t="shared" si="10"/>
        <v>38893</v>
      </c>
      <c r="V30" s="21">
        <v>10298.4</v>
      </c>
      <c r="W30" s="10">
        <f t="shared" si="11"/>
        <v>30.100000000000364</v>
      </c>
      <c r="Y30" s="3">
        <f t="shared" si="12"/>
        <v>38923</v>
      </c>
      <c r="Z30" s="21">
        <v>11323.2</v>
      </c>
      <c r="AA30" s="10">
        <f t="shared" si="13"/>
        <v>38.70000000000073</v>
      </c>
      <c r="AC30" s="3">
        <f t="shared" si="14"/>
        <v>38954</v>
      </c>
      <c r="AD30" s="21">
        <v>12002.2</v>
      </c>
      <c r="AE30" s="10">
        <f t="shared" si="15"/>
        <v>17</v>
      </c>
      <c r="AG30" s="3">
        <f t="shared" si="16"/>
        <v>38985</v>
      </c>
      <c r="AH30" s="21">
        <v>12827.6</v>
      </c>
      <c r="AI30" s="10">
        <f t="shared" si="17"/>
        <v>14.300000000001091</v>
      </c>
      <c r="AK30" s="3">
        <f t="shared" si="18"/>
        <v>39015</v>
      </c>
      <c r="AL30" s="21">
        <v>13426.3</v>
      </c>
      <c r="AM30" s="10">
        <f t="shared" si="19"/>
        <v>31.69999999999891</v>
      </c>
      <c r="AO30" s="3">
        <f t="shared" si="20"/>
        <v>39046</v>
      </c>
      <c r="AP30" s="21">
        <v>13711</v>
      </c>
      <c r="AQ30" s="10">
        <f t="shared" si="21"/>
        <v>1.6000000000003638</v>
      </c>
      <c r="AS30" s="3">
        <f t="shared" si="22"/>
        <v>39076</v>
      </c>
      <c r="AT30" s="21">
        <v>13925</v>
      </c>
      <c r="AU30" s="10">
        <f t="shared" si="23"/>
        <v>1.5</v>
      </c>
    </row>
    <row r="31" spans="1:47" ht="12.75">
      <c r="A31" s="3">
        <f t="shared" si="0"/>
        <v>38743</v>
      </c>
      <c r="B31" s="21">
        <v>7059.2</v>
      </c>
      <c r="C31" s="10">
        <f t="shared" si="1"/>
        <v>0.6999999999998181</v>
      </c>
      <c r="E31" s="3">
        <f t="shared" si="2"/>
        <v>38774</v>
      </c>
      <c r="F31" s="21">
        <v>7450.7</v>
      </c>
      <c r="G31" s="10">
        <f t="shared" si="3"/>
        <v>8.800000000000182</v>
      </c>
      <c r="I31" s="3">
        <f t="shared" si="4"/>
        <v>38802</v>
      </c>
      <c r="J31" s="21">
        <v>7982.5</v>
      </c>
      <c r="K31" s="10">
        <f t="shared" si="5"/>
        <v>11.899999999999636</v>
      </c>
      <c r="M31" s="3">
        <f t="shared" si="6"/>
        <v>38833</v>
      </c>
      <c r="N31" s="21">
        <v>8609</v>
      </c>
      <c r="O31" s="10">
        <f t="shared" si="7"/>
        <v>22.200000000000728</v>
      </c>
      <c r="Q31" s="3">
        <f t="shared" si="8"/>
        <v>38863</v>
      </c>
      <c r="R31" s="21">
        <v>9443.9</v>
      </c>
      <c r="S31" s="10">
        <f t="shared" si="9"/>
        <v>12</v>
      </c>
      <c r="U31" s="3">
        <f t="shared" si="10"/>
        <v>38894</v>
      </c>
      <c r="V31" s="21">
        <v>10318.8</v>
      </c>
      <c r="W31" s="10">
        <f t="shared" si="11"/>
        <v>20.399999999999636</v>
      </c>
      <c r="Y31" s="3">
        <f t="shared" si="12"/>
        <v>38924</v>
      </c>
      <c r="Z31" s="21">
        <v>11349.8</v>
      </c>
      <c r="AA31" s="10">
        <f t="shared" si="13"/>
        <v>26.599999999998545</v>
      </c>
      <c r="AC31" s="3">
        <f t="shared" si="14"/>
        <v>38955</v>
      </c>
      <c r="AD31" s="21">
        <v>12015.2</v>
      </c>
      <c r="AE31" s="10">
        <f t="shared" si="15"/>
        <v>13</v>
      </c>
      <c r="AG31" s="3">
        <f t="shared" si="16"/>
        <v>38986</v>
      </c>
      <c r="AH31" s="21">
        <v>12838.2</v>
      </c>
      <c r="AI31" s="10">
        <f t="shared" si="17"/>
        <v>10.600000000000364</v>
      </c>
      <c r="AK31" s="3">
        <f t="shared" si="18"/>
        <v>39016</v>
      </c>
      <c r="AL31" s="21">
        <v>13448.5</v>
      </c>
      <c r="AM31" s="10">
        <f t="shared" si="19"/>
        <v>22.200000000000728</v>
      </c>
      <c r="AO31" s="3">
        <f t="shared" si="20"/>
        <v>39047</v>
      </c>
      <c r="AP31" s="21">
        <v>13713.1</v>
      </c>
      <c r="AQ31" s="10">
        <f t="shared" si="21"/>
        <v>2.100000000000364</v>
      </c>
      <c r="AS31" s="3">
        <f t="shared" si="22"/>
        <v>39077</v>
      </c>
      <c r="AT31" s="21">
        <v>13946.4</v>
      </c>
      <c r="AU31" s="10">
        <f t="shared" si="23"/>
        <v>21.399999999999636</v>
      </c>
    </row>
    <row r="32" spans="1:47" ht="12.75">
      <c r="A32" s="3">
        <f t="shared" si="0"/>
        <v>38744</v>
      </c>
      <c r="B32" s="21">
        <v>7068.5</v>
      </c>
      <c r="C32" s="10">
        <f t="shared" si="1"/>
        <v>9.300000000000182</v>
      </c>
      <c r="E32" s="3">
        <f t="shared" si="2"/>
        <v>38775</v>
      </c>
      <c r="F32" s="21">
        <v>7455.5</v>
      </c>
      <c r="G32" s="10">
        <f t="shared" si="3"/>
        <v>4.800000000000182</v>
      </c>
      <c r="I32" s="3">
        <f t="shared" si="4"/>
        <v>38803</v>
      </c>
      <c r="J32" s="21">
        <v>8004.9</v>
      </c>
      <c r="K32" s="10">
        <f t="shared" si="5"/>
        <v>22.399999999999636</v>
      </c>
      <c r="M32" s="3">
        <f t="shared" si="6"/>
        <v>38834</v>
      </c>
      <c r="N32" s="21">
        <v>8622.8</v>
      </c>
      <c r="O32" s="10">
        <f t="shared" si="7"/>
        <v>13.799999999999272</v>
      </c>
      <c r="Q32" s="3">
        <f t="shared" si="8"/>
        <v>38864</v>
      </c>
      <c r="R32" s="21">
        <v>9448.9</v>
      </c>
      <c r="S32" s="10">
        <f t="shared" si="9"/>
        <v>5</v>
      </c>
      <c r="U32" s="3">
        <f t="shared" si="10"/>
        <v>38895</v>
      </c>
      <c r="V32" s="21">
        <v>10333.7</v>
      </c>
      <c r="W32" s="10">
        <f t="shared" si="11"/>
        <v>14.900000000001455</v>
      </c>
      <c r="Y32" s="3">
        <f t="shared" si="12"/>
        <v>38925</v>
      </c>
      <c r="Z32" s="21">
        <v>11378.5</v>
      </c>
      <c r="AA32" s="10">
        <f t="shared" si="13"/>
        <v>28.700000000000728</v>
      </c>
      <c r="AC32" s="3">
        <f t="shared" si="14"/>
        <v>38956</v>
      </c>
      <c r="AD32" s="21">
        <v>12036.2</v>
      </c>
      <c r="AE32" s="10">
        <f t="shared" si="15"/>
        <v>21</v>
      </c>
      <c r="AG32" s="3">
        <f t="shared" si="16"/>
        <v>38987</v>
      </c>
      <c r="AH32" s="21">
        <v>12864.2</v>
      </c>
      <c r="AI32" s="10">
        <f t="shared" si="17"/>
        <v>26</v>
      </c>
      <c r="AK32" s="3">
        <f t="shared" si="18"/>
        <v>39017</v>
      </c>
      <c r="AL32" s="21">
        <v>13473.9</v>
      </c>
      <c r="AM32" s="10">
        <f t="shared" si="19"/>
        <v>25.399999999999636</v>
      </c>
      <c r="AO32" s="3">
        <f t="shared" si="20"/>
        <v>39048</v>
      </c>
      <c r="AP32" s="21">
        <v>13730.3</v>
      </c>
      <c r="AQ32" s="10">
        <f t="shared" si="21"/>
        <v>17.19999999999891</v>
      </c>
      <c r="AS32" s="3">
        <f t="shared" si="22"/>
        <v>39078</v>
      </c>
      <c r="AT32" s="21">
        <v>13948.8</v>
      </c>
      <c r="AU32" s="10">
        <f t="shared" si="23"/>
        <v>2.399999999999636</v>
      </c>
    </row>
    <row r="33" spans="1:47" ht="12.75">
      <c r="A33" s="3">
        <f t="shared" si="0"/>
        <v>38745</v>
      </c>
      <c r="B33" s="21">
        <v>7101.6</v>
      </c>
      <c r="C33" s="10">
        <f t="shared" si="1"/>
        <v>33.100000000000364</v>
      </c>
      <c r="E33" s="3">
        <f t="shared" si="2"/>
        <v>38776</v>
      </c>
      <c r="F33" s="21">
        <v>7463.3</v>
      </c>
      <c r="G33" s="10">
        <f t="shared" si="3"/>
        <v>7.800000000000182</v>
      </c>
      <c r="I33" s="3">
        <f t="shared" si="4"/>
        <v>38804</v>
      </c>
      <c r="J33" s="21">
        <v>8028.2</v>
      </c>
      <c r="K33" s="10">
        <f t="shared" si="5"/>
        <v>23.300000000000182</v>
      </c>
      <c r="M33" s="3">
        <f t="shared" si="6"/>
        <v>38835</v>
      </c>
      <c r="N33" s="21">
        <v>8637.1</v>
      </c>
      <c r="O33" s="10">
        <f t="shared" si="7"/>
        <v>14.300000000001091</v>
      </c>
      <c r="Q33" s="3">
        <f t="shared" si="8"/>
        <v>38865</v>
      </c>
      <c r="R33" s="21">
        <v>9479.6</v>
      </c>
      <c r="S33" s="10">
        <f t="shared" si="9"/>
        <v>30.700000000000728</v>
      </c>
      <c r="U33" s="3">
        <f t="shared" si="10"/>
        <v>38896</v>
      </c>
      <c r="V33" s="21">
        <v>10360.8</v>
      </c>
      <c r="W33" s="10">
        <f t="shared" si="11"/>
        <v>27.099999999998545</v>
      </c>
      <c r="Y33" s="3">
        <f t="shared" si="12"/>
        <v>38926</v>
      </c>
      <c r="Z33" s="21">
        <v>11403.4</v>
      </c>
      <c r="AA33" s="10">
        <f t="shared" si="13"/>
        <v>24.899999999999636</v>
      </c>
      <c r="AC33" s="3">
        <f t="shared" si="14"/>
        <v>38957</v>
      </c>
      <c r="AD33" s="21">
        <v>12046.6</v>
      </c>
      <c r="AE33" s="10">
        <f t="shared" si="15"/>
        <v>10.399999999999636</v>
      </c>
      <c r="AG33" s="3">
        <f t="shared" si="16"/>
        <v>38988</v>
      </c>
      <c r="AH33" s="21">
        <v>12880.4</v>
      </c>
      <c r="AI33" s="10">
        <f t="shared" si="17"/>
        <v>16.19999999999891</v>
      </c>
      <c r="AK33" s="3">
        <f t="shared" si="18"/>
        <v>39018</v>
      </c>
      <c r="AL33" s="21">
        <v>13474.7</v>
      </c>
      <c r="AM33" s="10">
        <f t="shared" si="19"/>
        <v>0.8000000000010914</v>
      </c>
      <c r="AO33" s="3">
        <f t="shared" si="20"/>
        <v>39049</v>
      </c>
      <c r="AP33" s="21">
        <v>13748.5</v>
      </c>
      <c r="AQ33" s="10">
        <f t="shared" si="21"/>
        <v>18.200000000000728</v>
      </c>
      <c r="AS33" s="3">
        <f t="shared" si="22"/>
        <v>39079</v>
      </c>
      <c r="AT33" s="21">
        <v>13948.8</v>
      </c>
      <c r="AU33" s="10">
        <f t="shared" si="23"/>
        <v>0</v>
      </c>
    </row>
    <row r="34" spans="1:47" ht="12.75">
      <c r="A34" s="3">
        <f t="shared" si="0"/>
        <v>38746</v>
      </c>
      <c r="B34" s="21">
        <v>7136</v>
      </c>
      <c r="C34" s="10">
        <f t="shared" si="1"/>
        <v>34.399999999999636</v>
      </c>
      <c r="E34" s="14"/>
      <c r="F34" s="28"/>
      <c r="G34" s="10"/>
      <c r="I34" s="3">
        <f t="shared" si="4"/>
        <v>38805</v>
      </c>
      <c r="J34" s="21">
        <v>8032.5</v>
      </c>
      <c r="K34" s="10">
        <f t="shared" si="5"/>
        <v>4.300000000000182</v>
      </c>
      <c r="M34" s="3">
        <f t="shared" si="6"/>
        <v>38836</v>
      </c>
      <c r="N34" s="21">
        <v>8652.7</v>
      </c>
      <c r="O34" s="10">
        <f t="shared" si="7"/>
        <v>15.600000000000364</v>
      </c>
      <c r="Q34" s="3">
        <f t="shared" si="8"/>
        <v>38866</v>
      </c>
      <c r="R34" s="21">
        <v>9493.7</v>
      </c>
      <c r="S34" s="10">
        <f t="shared" si="9"/>
        <v>14.100000000000364</v>
      </c>
      <c r="U34" s="3">
        <f t="shared" si="10"/>
        <v>38897</v>
      </c>
      <c r="V34" s="21">
        <v>10403.1</v>
      </c>
      <c r="W34" s="10">
        <f t="shared" si="11"/>
        <v>42.30000000000109</v>
      </c>
      <c r="Y34" s="3">
        <f t="shared" si="12"/>
        <v>38927</v>
      </c>
      <c r="Z34" s="21">
        <v>11431.5</v>
      </c>
      <c r="AA34" s="10">
        <f t="shared" si="13"/>
        <v>28.100000000000364</v>
      </c>
      <c r="AC34" s="3">
        <f t="shared" si="14"/>
        <v>38958</v>
      </c>
      <c r="AD34" s="21">
        <v>12072.8</v>
      </c>
      <c r="AE34" s="10">
        <f t="shared" si="15"/>
        <v>26.19999999999891</v>
      </c>
      <c r="AG34" s="3">
        <f t="shared" si="16"/>
        <v>38989</v>
      </c>
      <c r="AH34" s="21">
        <v>12908.9</v>
      </c>
      <c r="AI34" s="10">
        <f t="shared" si="17"/>
        <v>28.5</v>
      </c>
      <c r="AK34" s="3">
        <f t="shared" si="18"/>
        <v>39019</v>
      </c>
      <c r="AL34" s="21">
        <v>13481.6</v>
      </c>
      <c r="AM34" s="10">
        <f t="shared" si="19"/>
        <v>6.899999999999636</v>
      </c>
      <c r="AO34" s="3">
        <f t="shared" si="20"/>
        <v>39050</v>
      </c>
      <c r="AP34" s="21">
        <v>13762.1</v>
      </c>
      <c r="AQ34" s="10">
        <f t="shared" si="21"/>
        <v>13.600000000000364</v>
      </c>
      <c r="AS34" s="3">
        <f t="shared" si="22"/>
        <v>39080</v>
      </c>
      <c r="AT34" s="21">
        <v>13965.5</v>
      </c>
      <c r="AU34" s="10">
        <f t="shared" si="23"/>
        <v>16.700000000000728</v>
      </c>
    </row>
    <row r="35" spans="1:47" ht="12.75">
      <c r="A35" s="3">
        <f t="shared" si="0"/>
        <v>38747</v>
      </c>
      <c r="B35" s="21">
        <v>7157.5</v>
      </c>
      <c r="C35" s="10">
        <f t="shared" si="1"/>
        <v>21.5</v>
      </c>
      <c r="E35" s="14"/>
      <c r="F35" s="28"/>
      <c r="G35" s="10"/>
      <c r="I35" s="3">
        <f t="shared" si="4"/>
        <v>38806</v>
      </c>
      <c r="J35" s="21">
        <v>8043.2</v>
      </c>
      <c r="K35" s="10">
        <f t="shared" si="5"/>
        <v>10.699999999999818</v>
      </c>
      <c r="M35" s="3">
        <f t="shared" si="6"/>
        <v>38837</v>
      </c>
      <c r="N35" s="21">
        <v>8678.5</v>
      </c>
      <c r="O35" s="10">
        <f t="shared" si="7"/>
        <v>25.799999999999272</v>
      </c>
      <c r="Q35" s="3">
        <f t="shared" si="8"/>
        <v>38867</v>
      </c>
      <c r="R35" s="21">
        <v>9513.8</v>
      </c>
      <c r="S35" s="10">
        <f t="shared" si="9"/>
        <v>20.099999999998545</v>
      </c>
      <c r="U35" s="3">
        <f t="shared" si="10"/>
        <v>38898</v>
      </c>
      <c r="V35" s="21">
        <v>10445.5</v>
      </c>
      <c r="W35" s="10">
        <f t="shared" si="11"/>
        <v>42.399999999999636</v>
      </c>
      <c r="Y35" s="3">
        <f t="shared" si="12"/>
        <v>38928</v>
      </c>
      <c r="Z35" s="21">
        <v>11457.3</v>
      </c>
      <c r="AA35" s="10">
        <f t="shared" si="13"/>
        <v>25.799999999999272</v>
      </c>
      <c r="AC35" s="3">
        <f t="shared" si="14"/>
        <v>38959</v>
      </c>
      <c r="AD35" s="21">
        <v>12085.8</v>
      </c>
      <c r="AE35" s="10">
        <f t="shared" si="15"/>
        <v>13</v>
      </c>
      <c r="AG35" s="3">
        <f t="shared" si="16"/>
        <v>38990</v>
      </c>
      <c r="AH35" s="21">
        <v>12942.2</v>
      </c>
      <c r="AI35" s="10">
        <f t="shared" si="17"/>
        <v>33.30000000000109</v>
      </c>
      <c r="AK35" s="3">
        <f t="shared" si="18"/>
        <v>39020</v>
      </c>
      <c r="AL35" s="21">
        <v>13489.7</v>
      </c>
      <c r="AM35" s="10">
        <f t="shared" si="19"/>
        <v>8.100000000000364</v>
      </c>
      <c r="AO35" s="3">
        <f t="shared" si="20"/>
        <v>39051</v>
      </c>
      <c r="AP35" s="21">
        <v>13789.4</v>
      </c>
      <c r="AQ35" s="10">
        <f t="shared" si="21"/>
        <v>27.299999999999272</v>
      </c>
      <c r="AS35" s="3">
        <f t="shared" si="22"/>
        <v>39081</v>
      </c>
      <c r="AT35" s="21">
        <v>13965.7</v>
      </c>
      <c r="AU35" s="10">
        <f t="shared" si="23"/>
        <v>0.2000000000007276</v>
      </c>
    </row>
    <row r="36" spans="1:47" ht="12.75">
      <c r="A36" s="3">
        <f t="shared" si="0"/>
        <v>38748</v>
      </c>
      <c r="B36" s="21">
        <v>7172.9</v>
      </c>
      <c r="C36" s="10">
        <f t="shared" si="1"/>
        <v>15.399999999999636</v>
      </c>
      <c r="E36" s="14"/>
      <c r="F36" s="28"/>
      <c r="G36" s="10"/>
      <c r="I36" s="3">
        <f t="shared" si="4"/>
        <v>38807</v>
      </c>
      <c r="J36" s="21">
        <v>8059.5</v>
      </c>
      <c r="K36" s="10">
        <f t="shared" si="5"/>
        <v>16.300000000000182</v>
      </c>
      <c r="M36" s="14"/>
      <c r="N36" s="10"/>
      <c r="O36" s="10"/>
      <c r="Q36" s="3">
        <f t="shared" si="8"/>
        <v>38868</v>
      </c>
      <c r="R36" s="21">
        <v>9523.5</v>
      </c>
      <c r="S36" s="10">
        <f t="shared" si="9"/>
        <v>9.700000000000728</v>
      </c>
      <c r="U36" s="14"/>
      <c r="V36" s="10"/>
      <c r="W36" s="10"/>
      <c r="Y36" s="3">
        <f t="shared" si="12"/>
        <v>38929</v>
      </c>
      <c r="Z36" s="21">
        <v>11484.8</v>
      </c>
      <c r="AA36" s="10">
        <f t="shared" si="13"/>
        <v>27.5</v>
      </c>
      <c r="AC36" s="3">
        <f t="shared" si="14"/>
        <v>38960</v>
      </c>
      <c r="AD36" s="21">
        <v>12114.5</v>
      </c>
      <c r="AE36" s="10">
        <f t="shared" si="15"/>
        <v>28.700000000000728</v>
      </c>
      <c r="AG36" s="14"/>
      <c r="AH36" s="19"/>
      <c r="AI36" s="10"/>
      <c r="AK36" s="3">
        <f t="shared" si="18"/>
        <v>39021</v>
      </c>
      <c r="AL36" s="21">
        <v>13502.6</v>
      </c>
      <c r="AM36" s="10">
        <f t="shared" si="19"/>
        <v>12.899999999999636</v>
      </c>
      <c r="AO36" s="14"/>
      <c r="AP36" s="10"/>
      <c r="AQ36" s="10"/>
      <c r="AS36" s="3">
        <f t="shared" si="22"/>
        <v>39082</v>
      </c>
      <c r="AT36" s="21">
        <v>13967.4</v>
      </c>
      <c r="AU36" s="10">
        <f t="shared" si="23"/>
        <v>1.6999999999989086</v>
      </c>
    </row>
    <row r="37" ht="12.75">
      <c r="A37" s="3"/>
    </row>
  </sheetData>
  <sheetProtection sheet="1" objects="1" scenarios="1"/>
  <mergeCells count="2">
    <mergeCell ref="G1:I1"/>
    <mergeCell ref="K1:L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workbookViewId="0" topLeftCell="A1">
      <selection activeCell="A2" sqref="A2"/>
    </sheetView>
  </sheetViews>
  <sheetFormatPr defaultColWidth="11.421875" defaultRowHeight="12.75"/>
  <cols>
    <col min="1" max="3" width="11.421875" style="92" customWidth="1"/>
    <col min="4" max="4" width="7.28125" style="92" bestFit="1" customWidth="1"/>
    <col min="5" max="5" width="4.8515625" style="92" customWidth="1"/>
    <col min="6" max="8" width="11.421875" style="92" customWidth="1"/>
    <col min="9" max="9" width="7.28125" style="92" customWidth="1"/>
    <col min="10" max="10" width="3.140625" style="92" customWidth="1"/>
    <col min="11" max="11" width="12.421875" style="92" customWidth="1"/>
    <col min="12" max="12" width="11.421875" style="92" customWidth="1"/>
    <col min="13" max="13" width="3.7109375" style="92" customWidth="1"/>
    <col min="14" max="16384" width="11.421875" style="92" customWidth="1"/>
  </cols>
  <sheetData>
    <row r="1" spans="1:7" ht="15.75">
      <c r="A1" s="91" t="s">
        <v>68</v>
      </c>
      <c r="G1" s="93">
        <v>2006</v>
      </c>
    </row>
    <row r="2" ht="12.75"/>
    <row r="3" spans="1:14" ht="25.5">
      <c r="A3" s="94" t="s">
        <v>21</v>
      </c>
      <c r="B3" s="95" t="s">
        <v>34</v>
      </c>
      <c r="C3" s="96" t="s">
        <v>35</v>
      </c>
      <c r="D3" s="97" t="s">
        <v>36</v>
      </c>
      <c r="F3" s="98" t="s">
        <v>21</v>
      </c>
      <c r="G3" s="99" t="s">
        <v>38</v>
      </c>
      <c r="H3" s="100" t="s">
        <v>39</v>
      </c>
      <c r="I3" s="97" t="s">
        <v>36</v>
      </c>
      <c r="K3" s="101" t="s">
        <v>40</v>
      </c>
      <c r="L3" s="101" t="s">
        <v>41</v>
      </c>
      <c r="N3" s="102" t="s">
        <v>42</v>
      </c>
    </row>
    <row r="4" spans="1:14" ht="12.75">
      <c r="A4" s="103" t="s">
        <v>22</v>
      </c>
      <c r="B4" s="104">
        <f>'MICHAEL EINGABE'!$C$3</f>
        <v>0</v>
      </c>
      <c r="C4" s="105">
        <f>B4/'MICHAEL EINGABE'!$M$1</f>
        <v>0</v>
      </c>
      <c r="D4" s="106">
        <f>COUNTA('MICHAEL EINGABE'!$B$6:$B$36)</f>
        <v>31</v>
      </c>
      <c r="F4" s="103" t="s">
        <v>22</v>
      </c>
      <c r="G4" s="104">
        <f>'THOMAS EINGABE'!$C$3</f>
        <v>384.2999999999993</v>
      </c>
      <c r="H4" s="105">
        <f>G4/'THOMAS EINGABE'!$M$1</f>
        <v>52.28571428571419</v>
      </c>
      <c r="I4" s="106">
        <f>COUNTA('THOMAS EINGABE'!$B$6:$B$36)</f>
        <v>31</v>
      </c>
      <c r="K4" s="105">
        <f>B4-G4</f>
        <v>-384.2999999999993</v>
      </c>
      <c r="L4" s="105">
        <f>C4-H4</f>
        <v>-52.28571428571419</v>
      </c>
      <c r="M4" s="107"/>
      <c r="N4" s="108">
        <v>37</v>
      </c>
    </row>
    <row r="5" spans="1:14" ht="12.75">
      <c r="A5" s="109" t="s">
        <v>23</v>
      </c>
      <c r="B5" s="110">
        <f>'MICHAEL EINGABE'!$G$3</f>
        <v>0</v>
      </c>
      <c r="C5" s="105">
        <f>B5/'MICHAEL EINGABE'!$M$1</f>
        <v>0</v>
      </c>
      <c r="D5" s="106">
        <f>COUNTA('MICHAEL EINGABE'!$F$6:$F$34)</f>
        <v>28</v>
      </c>
      <c r="F5" s="109" t="s">
        <v>23</v>
      </c>
      <c r="G5" s="110">
        <f>'THOMAS EINGABE'!$G$3</f>
        <v>290.40000000000055</v>
      </c>
      <c r="H5" s="105">
        <f>G5/'THOMAS EINGABE'!$M$1</f>
        <v>39.51020408163273</v>
      </c>
      <c r="I5" s="106">
        <f>COUNTA('THOMAS EINGABE'!$F$6:$F$34)</f>
        <v>28</v>
      </c>
      <c r="K5" s="105">
        <f aca="true" t="shared" si="0" ref="K5:K15">B5-G5</f>
        <v>-290.40000000000055</v>
      </c>
      <c r="L5" s="105">
        <f aca="true" t="shared" si="1" ref="L5:L15">C5-H5</f>
        <v>-39.51020408163273</v>
      </c>
      <c r="M5" s="107"/>
      <c r="N5" s="108">
        <v>30</v>
      </c>
    </row>
    <row r="6" spans="1:14" ht="12.75">
      <c r="A6" s="109" t="s">
        <v>24</v>
      </c>
      <c r="B6" s="110">
        <f>'MICHAEL EINGABE'!$K$3</f>
        <v>0</v>
      </c>
      <c r="C6" s="105">
        <f>B6/'MICHAEL EINGABE'!$M$1</f>
        <v>0</v>
      </c>
      <c r="D6" s="106">
        <f>COUNTA('MICHAEL EINGABE'!$J$6:$J$36)</f>
        <v>31</v>
      </c>
      <c r="F6" s="109" t="s">
        <v>24</v>
      </c>
      <c r="G6" s="110">
        <f>'THOMAS EINGABE'!$K$3</f>
        <v>596.1999999999998</v>
      </c>
      <c r="H6" s="105">
        <f>G6/'THOMAS EINGABE'!$M$1</f>
        <v>81.11564625850338</v>
      </c>
      <c r="I6" s="106">
        <f>COUNTA('THOMAS EINGABE'!$J$6:$J$36)</f>
        <v>31</v>
      </c>
      <c r="K6" s="105">
        <f t="shared" si="0"/>
        <v>-596.1999999999998</v>
      </c>
      <c r="L6" s="105">
        <f t="shared" si="1"/>
        <v>-81.11564625850338</v>
      </c>
      <c r="M6" s="107"/>
      <c r="N6" s="108">
        <v>75</v>
      </c>
    </row>
    <row r="7" spans="1:14" ht="12.75">
      <c r="A7" s="109" t="s">
        <v>25</v>
      </c>
      <c r="B7" s="110">
        <f>'MICHAEL EINGABE'!$O$3</f>
        <v>0</v>
      </c>
      <c r="C7" s="105">
        <f>B7/'MICHAEL EINGABE'!$M$1</f>
        <v>0</v>
      </c>
      <c r="D7" s="106">
        <f>COUNTA('MICHAEL EINGABE'!$N$6:$N$35)</f>
        <v>30</v>
      </c>
      <c r="F7" s="109" t="s">
        <v>25</v>
      </c>
      <c r="G7" s="110">
        <f>'THOMAS EINGABE'!$O$3</f>
        <v>619</v>
      </c>
      <c r="H7" s="105">
        <f>G7/'THOMAS EINGABE'!$M$1</f>
        <v>84.21768707482994</v>
      </c>
      <c r="I7" s="106">
        <f>COUNTA('THOMAS EINGABE'!$N$6:$N$35)</f>
        <v>30</v>
      </c>
      <c r="K7" s="105">
        <f t="shared" si="0"/>
        <v>-619</v>
      </c>
      <c r="L7" s="105">
        <f t="shared" si="1"/>
        <v>-84.21768707482994</v>
      </c>
      <c r="M7" s="107"/>
      <c r="N7" s="108">
        <v>87</v>
      </c>
    </row>
    <row r="8" spans="1:14" ht="12.75">
      <c r="A8" s="109" t="s">
        <v>26</v>
      </c>
      <c r="B8" s="110">
        <f>'MICHAEL EINGABE'!$S$3</f>
        <v>0</v>
      </c>
      <c r="C8" s="105">
        <f>B8/'MICHAEL EINGABE'!$M$1</f>
        <v>0</v>
      </c>
      <c r="D8" s="106">
        <f>COUNTA('MICHAEL EINGABE'!$R$6:$R$36)</f>
        <v>31</v>
      </c>
      <c r="F8" s="109" t="s">
        <v>26</v>
      </c>
      <c r="G8" s="110">
        <f>'THOMAS EINGABE'!$S$3</f>
        <v>845</v>
      </c>
      <c r="H8" s="105">
        <f>G8/'THOMAS EINGABE'!$M$1</f>
        <v>114.96598639455783</v>
      </c>
      <c r="I8" s="106">
        <f>COUNTA('THOMAS EINGABE'!$R$6:$R$36)</f>
        <v>31</v>
      </c>
      <c r="K8" s="105">
        <f t="shared" si="0"/>
        <v>-845</v>
      </c>
      <c r="L8" s="105">
        <f t="shared" si="1"/>
        <v>-114.96598639455783</v>
      </c>
      <c r="M8" s="107"/>
      <c r="N8" s="108">
        <v>108</v>
      </c>
    </row>
    <row r="9" spans="1:14" ht="12.75">
      <c r="A9" s="109" t="s">
        <v>27</v>
      </c>
      <c r="B9" s="110">
        <f>'MICHAEL EINGABE'!$W$3</f>
        <v>0</v>
      </c>
      <c r="C9" s="105">
        <f>B9/'MICHAEL EINGABE'!$M$1</f>
        <v>0</v>
      </c>
      <c r="D9" s="106">
        <f>COUNTA('MICHAEL EINGABE'!$V$6:$V$35)</f>
        <v>30</v>
      </c>
      <c r="F9" s="109" t="s">
        <v>27</v>
      </c>
      <c r="G9" s="110">
        <f>'THOMAS EINGABE'!$W$3</f>
        <v>922</v>
      </c>
      <c r="H9" s="105">
        <f>G9/'THOMAS EINGABE'!$M$1</f>
        <v>125.44217687074831</v>
      </c>
      <c r="I9" s="106">
        <f>COUNTA('THOMAS EINGABE'!$V$6:$V$35)</f>
        <v>30</v>
      </c>
      <c r="K9" s="105">
        <f t="shared" si="0"/>
        <v>-922</v>
      </c>
      <c r="L9" s="105">
        <f t="shared" si="1"/>
        <v>-125.44217687074831</v>
      </c>
      <c r="M9" s="107"/>
      <c r="N9" s="108">
        <v>126</v>
      </c>
    </row>
    <row r="10" spans="1:14" ht="12.75">
      <c r="A10" s="109" t="s">
        <v>28</v>
      </c>
      <c r="B10" s="110">
        <f>'MICHAEL EINGABE'!$AA$3</f>
        <v>0</v>
      </c>
      <c r="C10" s="105">
        <f>B10/'MICHAEL EINGABE'!$M$1</f>
        <v>0</v>
      </c>
      <c r="D10" s="106">
        <f>COUNTA('MICHAEL EINGABE'!$Z$6:$Z$36)</f>
        <v>31</v>
      </c>
      <c r="F10" s="109" t="s">
        <v>28</v>
      </c>
      <c r="G10" s="110">
        <f>'THOMAS EINGABE'!$AA$3</f>
        <v>1039.2999999999993</v>
      </c>
      <c r="H10" s="105">
        <f>G10/'THOMAS EINGABE'!$M$1</f>
        <v>141.4013605442176</v>
      </c>
      <c r="I10" s="106">
        <f>COUNTA('THOMAS EINGABE'!$Z$6:$Z$36)</f>
        <v>31</v>
      </c>
      <c r="K10" s="105">
        <f t="shared" si="0"/>
        <v>-1039.2999999999993</v>
      </c>
      <c r="L10" s="105">
        <f t="shared" si="1"/>
        <v>-141.4013605442176</v>
      </c>
      <c r="M10" s="107"/>
      <c r="N10" s="108">
        <v>142</v>
      </c>
    </row>
    <row r="11" spans="1:14" ht="12.75">
      <c r="A11" s="109" t="s">
        <v>29</v>
      </c>
      <c r="B11" s="110">
        <f>'MICHAEL EINGABE'!$AE$3</f>
        <v>0</v>
      </c>
      <c r="C11" s="105">
        <f>B11/'MICHAEL EINGABE'!$M$1</f>
        <v>0</v>
      </c>
      <c r="D11" s="106">
        <f>COUNTA('MICHAEL EINGABE'!$AD$6:$AD$36)</f>
        <v>31</v>
      </c>
      <c r="F11" s="109" t="s">
        <v>29</v>
      </c>
      <c r="G11" s="110">
        <f>'THOMAS EINGABE'!$AE$3</f>
        <v>629.7000000000007</v>
      </c>
      <c r="H11" s="105">
        <f>G11/'THOMAS EINGABE'!$M$1</f>
        <v>85.6734693877552</v>
      </c>
      <c r="I11" s="106">
        <f>COUNTA('THOMAS EINGABE'!$AD$6:$AD$36)</f>
        <v>31</v>
      </c>
      <c r="K11" s="105">
        <f t="shared" si="0"/>
        <v>-629.7000000000007</v>
      </c>
      <c r="L11" s="105">
        <f t="shared" si="1"/>
        <v>-85.6734693877552</v>
      </c>
      <c r="M11" s="107"/>
      <c r="N11" s="108">
        <v>90</v>
      </c>
    </row>
    <row r="12" spans="1:14" ht="12.75">
      <c r="A12" s="109" t="s">
        <v>30</v>
      </c>
      <c r="B12" s="110">
        <f>'MICHAEL EINGABE'!$AI$3</f>
        <v>351.6000000000058</v>
      </c>
      <c r="C12" s="105">
        <f>B12/'MICHAEL EINGABE'!$M$1</f>
        <v>44.39393939394013</v>
      </c>
      <c r="D12" s="106">
        <f>COUNTA('MICHAEL EINGABE'!$AH$6:$AH$36)</f>
        <v>30</v>
      </c>
      <c r="F12" s="109" t="s">
        <v>30</v>
      </c>
      <c r="G12" s="110">
        <f>'THOMAS EINGABE'!$AI$3</f>
        <v>827.7000000000007</v>
      </c>
      <c r="H12" s="105">
        <f>G12/'THOMAS EINGABE'!$M$1</f>
        <v>112.61224489795929</v>
      </c>
      <c r="I12" s="106">
        <f>COUNTA('THOMAS EINGABE'!$AH$6:$AH$35)</f>
        <v>30</v>
      </c>
      <c r="K12" s="105">
        <f t="shared" si="0"/>
        <v>-476.0999999999949</v>
      </c>
      <c r="L12" s="105">
        <f t="shared" si="1"/>
        <v>-68.21830550401916</v>
      </c>
      <c r="M12" s="107"/>
      <c r="N12" s="108">
        <v>106</v>
      </c>
    </row>
    <row r="13" spans="1:14" ht="12.75">
      <c r="A13" s="109" t="s">
        <v>31</v>
      </c>
      <c r="B13" s="110">
        <f>'MICHAEL EINGABE'!$AM$3</f>
        <v>660</v>
      </c>
      <c r="C13" s="105">
        <f>B13/'MICHAEL EINGABE'!$M$1</f>
        <v>83.33333333333333</v>
      </c>
      <c r="D13" s="106">
        <f>COUNTA('MICHAEL EINGABE'!$AL$6:$AL$36)</f>
        <v>31</v>
      </c>
      <c r="F13" s="109" t="s">
        <v>31</v>
      </c>
      <c r="G13" s="110">
        <f>'THOMAS EINGABE'!$AM$3</f>
        <v>560.3999999999996</v>
      </c>
      <c r="H13" s="105">
        <f>G13/'THOMAS EINGABE'!$M$1</f>
        <v>76.24489795918363</v>
      </c>
      <c r="I13" s="106">
        <f>COUNTA('THOMAS EINGABE'!$AL$6:$AL$36)</f>
        <v>31</v>
      </c>
      <c r="K13" s="105">
        <f t="shared" si="0"/>
        <v>99.60000000000036</v>
      </c>
      <c r="L13" s="105">
        <f t="shared" si="1"/>
        <v>7.088435374149697</v>
      </c>
      <c r="M13" s="107"/>
      <c r="N13" s="108">
        <v>67</v>
      </c>
    </row>
    <row r="14" spans="1:14" ht="12.75">
      <c r="A14" s="109" t="s">
        <v>32</v>
      </c>
      <c r="B14" s="110">
        <f>'MICHAEL EINGABE'!$AQ$3</f>
        <v>370.8999999999942</v>
      </c>
      <c r="C14" s="105">
        <f>B14/'MICHAEL EINGABE'!$M$1</f>
        <v>46.830808080807344</v>
      </c>
      <c r="D14" s="106">
        <f>COUNTA('MICHAEL EINGABE'!$AP$6:$AP$36)</f>
        <v>30</v>
      </c>
      <c r="F14" s="109" t="s">
        <v>32</v>
      </c>
      <c r="G14" s="110">
        <f>'THOMAS EINGABE'!$AQ$3</f>
        <v>286.7999999999993</v>
      </c>
      <c r="H14" s="105">
        <f>G14/'THOMAS EINGABE'!$M$1</f>
        <v>39.02040816326521</v>
      </c>
      <c r="I14" s="106">
        <f>COUNTA('THOMAS EINGABE'!$AP$6:$AP$36)</f>
        <v>30</v>
      </c>
      <c r="K14" s="105">
        <f t="shared" si="0"/>
        <v>84.0999999999949</v>
      </c>
      <c r="L14" s="105">
        <f t="shared" si="1"/>
        <v>7.810399917542135</v>
      </c>
      <c r="M14" s="107"/>
      <c r="N14" s="108">
        <v>26</v>
      </c>
    </row>
    <row r="15" spans="1:14" ht="12.75">
      <c r="A15" s="111" t="s">
        <v>33</v>
      </c>
      <c r="B15" s="110">
        <f>'MICHAEL EINGABE'!$AU$3</f>
        <v>267.8999999999942</v>
      </c>
      <c r="C15" s="105">
        <f>B15/'MICHAEL EINGABE'!$M$1</f>
        <v>33.82575757575684</v>
      </c>
      <c r="D15" s="106">
        <f>COUNTA('MICHAEL EINGABE'!$AT$6:$AT$36)</f>
        <v>31</v>
      </c>
      <c r="F15" s="111" t="s">
        <v>33</v>
      </c>
      <c r="G15" s="110">
        <f>'THOMAS EINGABE'!$AU$3</f>
        <v>178</v>
      </c>
      <c r="H15" s="105">
        <f>G15/'THOMAS EINGABE'!$M$1</f>
        <v>24.217687074829932</v>
      </c>
      <c r="I15" s="106">
        <f>COUNTA('THOMAS EINGABE'!$AT$6:$AT$36)</f>
        <v>31</v>
      </c>
      <c r="K15" s="105">
        <f t="shared" si="0"/>
        <v>89.89999999999418</v>
      </c>
      <c r="L15" s="105">
        <f t="shared" si="1"/>
        <v>9.608070500926907</v>
      </c>
      <c r="M15" s="107"/>
      <c r="N15" s="108"/>
    </row>
    <row r="16" spans="2:14" ht="12.75">
      <c r="B16" s="112"/>
      <c r="C16" s="112"/>
      <c r="G16" s="112"/>
      <c r="H16" s="112"/>
      <c r="K16" s="112"/>
      <c r="L16" s="112"/>
      <c r="N16" s="112"/>
    </row>
    <row r="17" spans="1:14" ht="12.75">
      <c r="A17" s="113" t="s">
        <v>37</v>
      </c>
      <c r="B17" s="114">
        <f>SUM(B4:B15)</f>
        <v>1650.3999999999942</v>
      </c>
      <c r="C17" s="114">
        <f>SUM(C4:C15)</f>
        <v>208.38383838383766</v>
      </c>
      <c r="F17" s="113" t="s">
        <v>37</v>
      </c>
      <c r="G17" s="114">
        <f>SUM(G4:G15)</f>
        <v>7178.799999999999</v>
      </c>
      <c r="H17" s="114">
        <f>SUM(H4:H15)</f>
        <v>976.7074829931971</v>
      </c>
      <c r="K17" s="114">
        <f>SUM(K4:K15)</f>
        <v>-5528.400000000005</v>
      </c>
      <c r="L17" s="114">
        <f>SUM(L4:L15)</f>
        <v>-768.3236446093597</v>
      </c>
      <c r="N17" s="114">
        <f>SUM(N4:N15)</f>
        <v>894</v>
      </c>
    </row>
    <row r="18" spans="1:7" ht="12.75">
      <c r="A18" s="115" t="s">
        <v>57</v>
      </c>
      <c r="B18" s="116">
        <f>B17*0.518</f>
        <v>854.907199999997</v>
      </c>
      <c r="F18" s="117" t="s">
        <v>57</v>
      </c>
      <c r="G18" s="118">
        <f>G17*0.5453</f>
        <v>3914.5996399999995</v>
      </c>
    </row>
  </sheetData>
  <sheetProtection sheet="1" objects="1" scenarios="1"/>
  <printOptions/>
  <pageMargins left="0.56" right="0.36" top="0.67" bottom="0.36" header="0.4921259845" footer="0.22"/>
  <pageSetup fitToHeight="1" fitToWidth="1" orientation="landscape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K6" sqref="K6"/>
    </sheetView>
  </sheetViews>
  <sheetFormatPr defaultColWidth="11.421875" defaultRowHeight="12.75"/>
  <cols>
    <col min="1" max="1" width="4.00390625" style="0" bestFit="1" customWidth="1"/>
    <col min="9" max="9" width="3.8515625" style="0" customWidth="1"/>
    <col min="10" max="10" width="14.7109375" style="0" customWidth="1"/>
  </cols>
  <sheetData>
    <row r="1" spans="2:3" ht="12.75">
      <c r="B1" s="41">
        <f>SUM(B4:B34)</f>
        <v>33.825757575756846</v>
      </c>
      <c r="C1" s="41">
        <f>SUM(C4:C34)</f>
        <v>24.217687074829936</v>
      </c>
    </row>
    <row r="3" spans="1:11" ht="12.75">
      <c r="A3" t="s">
        <v>43</v>
      </c>
      <c r="B3" t="s">
        <v>44</v>
      </c>
      <c r="C3" t="s">
        <v>45</v>
      </c>
      <c r="D3" t="s">
        <v>6</v>
      </c>
      <c r="E3" s="31" t="s">
        <v>47</v>
      </c>
      <c r="G3" s="49" t="s">
        <v>48</v>
      </c>
      <c r="H3" s="49" t="s">
        <v>49</v>
      </c>
      <c r="J3" t="s">
        <v>55</v>
      </c>
      <c r="K3">
        <f>'MICHAEL EINGABE'!M1</f>
        <v>7.92</v>
      </c>
    </row>
    <row r="4" spans="1:11" ht="12.75">
      <c r="A4">
        <v>1</v>
      </c>
      <c r="B4" s="41">
        <f>IF($E$6=1,INDEX('MICHAEL EINGABE'!$C$6:$AU$36,A4,VLOOKUP($E$4,$G$4:$H$15,2,FALSE)),INDEX('MICHAEL EINGABE'!$C$6:$AU$36,A4,VLOOKUP($E$4,$G$4:$H$15,2,FALSE))/$K$3)</f>
        <v>2.815656565655096</v>
      </c>
      <c r="C4" s="41">
        <f>IF($E$6=1,INDEX('THOMAS EINGABE'!$C$6:$AU$36,A4,VLOOKUP($E$4,$G$4:$H$15,2,FALSE)),INDEX('THOMAS EINGABE'!$C$6:$AU$36,A4,VLOOKUP($E$4,$G$4:$H$15,2,FALSE))/$K$4)</f>
        <v>2.8299319727892644</v>
      </c>
      <c r="D4" t="s">
        <v>22</v>
      </c>
      <c r="E4" s="32">
        <v>12</v>
      </c>
      <c r="G4" s="50">
        <v>1</v>
      </c>
      <c r="H4" s="51">
        <v>1</v>
      </c>
      <c r="J4" t="s">
        <v>56</v>
      </c>
      <c r="K4">
        <f>'THOMAS EINGABE'!M1</f>
        <v>7.35</v>
      </c>
    </row>
    <row r="5" spans="1:8" ht="12.75">
      <c r="A5">
        <v>2</v>
      </c>
      <c r="B5" s="41">
        <f>IF($E$6=1,INDEX('MICHAEL EINGABE'!$C$6:$AU$36,A5,VLOOKUP($E$4,$G$4:$H$15,2,FALSE)),INDEX('MICHAEL EINGABE'!$C$6:$AU$36,A5,VLOOKUP($E$4,$G$4:$H$15,2,FALSE))/$K$3)</f>
        <v>1.0227272727280077</v>
      </c>
      <c r="C5" s="41">
        <f>IF($E$6=1,INDEX('THOMAS EINGABE'!$C$6:$AU$36,A5,VLOOKUP($E$4,$G$4:$H$15,2,FALSE)),INDEX('THOMAS EINGABE'!$C$6:$AU$36,A5,VLOOKUP($E$4,$G$4:$H$15,2,FALSE))/$K$4)</f>
        <v>0.6258503401358565</v>
      </c>
      <c r="D5" t="s">
        <v>23</v>
      </c>
      <c r="G5" s="50">
        <v>2</v>
      </c>
      <c r="H5" s="51">
        <v>5</v>
      </c>
    </row>
    <row r="6" spans="1:11" ht="12.75">
      <c r="A6">
        <v>3</v>
      </c>
      <c r="B6" s="41">
        <f>IF($E$6=1,INDEX('MICHAEL EINGABE'!$C$6:$AU$36,A6,VLOOKUP($E$4,$G$4:$H$15,2,FALSE)),INDEX('MICHAEL EINGABE'!$C$6:$AU$36,A6,VLOOKUP($E$4,$G$4:$H$15,2,FALSE))/$K$3)</f>
        <v>2.0202020202020203</v>
      </c>
      <c r="C6" s="41">
        <f>IF($E$6=1,INDEX('THOMAS EINGABE'!$C$6:$AU$36,A6,VLOOKUP($E$4,$G$4:$H$15,2,FALSE)),INDEX('THOMAS EINGABE'!$C$6:$AU$36,A6,VLOOKUP($E$4,$G$4:$H$15,2,FALSE))/$K$4)</f>
        <v>1.8231292517008784</v>
      </c>
      <c r="D6" t="s">
        <v>24</v>
      </c>
      <c r="E6" s="49">
        <v>2</v>
      </c>
      <c r="G6" s="50">
        <v>3</v>
      </c>
      <c r="H6" s="51">
        <v>9</v>
      </c>
      <c r="J6" t="s">
        <v>66</v>
      </c>
      <c r="K6">
        <v>2</v>
      </c>
    </row>
    <row r="7" spans="1:8" ht="12.75">
      <c r="A7">
        <v>4</v>
      </c>
      <c r="B7" s="41">
        <f>IF($E$6=1,INDEX('MICHAEL EINGABE'!$C$6:$AU$36,A7,VLOOKUP($E$4,$G$4:$H$15,2,FALSE)),INDEX('MICHAEL EINGABE'!$C$6:$AU$36,A7,VLOOKUP($E$4,$G$4:$H$15,2,FALSE))/$K$3)</f>
        <v>0.6186868686861338</v>
      </c>
      <c r="C7" s="41">
        <f>IF($E$6=1,INDEX('THOMAS EINGABE'!$C$6:$AU$36,A7,VLOOKUP($E$4,$G$4:$H$15,2,FALSE)),INDEX('THOMAS EINGABE'!$C$6:$AU$36,A7,VLOOKUP($E$4,$G$4:$H$15,2,FALSE))/$K$4)</f>
        <v>0.217687074829734</v>
      </c>
      <c r="D7" t="s">
        <v>25</v>
      </c>
      <c r="G7" s="50">
        <v>4</v>
      </c>
      <c r="H7" s="51">
        <v>13</v>
      </c>
    </row>
    <row r="8" spans="1:8" ht="12.75">
      <c r="A8">
        <v>5</v>
      </c>
      <c r="B8" s="41">
        <f>IF($E$6=1,INDEX('MICHAEL EINGABE'!$C$6:$AU$36,A8,VLOOKUP($E$4,$G$4:$H$15,2,FALSE)),INDEX('MICHAEL EINGABE'!$C$6:$AU$36,A8,VLOOKUP($E$4,$G$4:$H$15,2,FALSE))/$K$3)</f>
        <v>1.2878787878802578</v>
      </c>
      <c r="C8" s="41">
        <f>IF($E$6=1,INDEX('THOMAS EINGABE'!$C$6:$AU$36,A8,VLOOKUP($E$4,$G$4:$H$15,2,FALSE)),INDEX('THOMAS EINGABE'!$C$6:$AU$36,A8,VLOOKUP($E$4,$G$4:$H$15,2,FALSE))/$K$4)</f>
        <v>1.0068027210886334</v>
      </c>
      <c r="D8" t="s">
        <v>26</v>
      </c>
      <c r="G8" s="50">
        <v>5</v>
      </c>
      <c r="H8" s="51">
        <v>17</v>
      </c>
    </row>
    <row r="9" spans="1:8" ht="12.75">
      <c r="A9">
        <v>6</v>
      </c>
      <c r="B9" s="41">
        <f>IF($E$6=1,INDEX('MICHAEL EINGABE'!$C$6:$AU$36,A9,VLOOKUP($E$4,$G$4:$H$15,2,FALSE)),INDEX('MICHAEL EINGABE'!$C$6:$AU$36,A9,VLOOKUP($E$4,$G$4:$H$15,2,FALSE))/$K$3)</f>
        <v>0.7702020202027552</v>
      </c>
      <c r="C9" s="41">
        <f>IF($E$6=1,INDEX('THOMAS EINGABE'!$C$6:$AU$36,A9,VLOOKUP($E$4,$G$4:$H$15,2,FALSE)),INDEX('THOMAS EINGABE'!$C$6:$AU$36,A9,VLOOKUP($E$4,$G$4:$H$15,2,FALSE))/$K$4)</f>
        <v>0.40816326530612246</v>
      </c>
      <c r="D9" t="s">
        <v>27</v>
      </c>
      <c r="G9" s="50">
        <v>6</v>
      </c>
      <c r="H9" s="51">
        <v>21</v>
      </c>
    </row>
    <row r="10" spans="1:8" ht="12.75">
      <c r="A10">
        <v>7</v>
      </c>
      <c r="B10" s="41">
        <f>IF($E$6=1,INDEX('MICHAEL EINGABE'!$C$6:$AU$36,A10,VLOOKUP($E$4,$G$4:$H$15,2,FALSE)),INDEX('MICHAEL EINGABE'!$C$6:$AU$36,A10,VLOOKUP($E$4,$G$4:$H$15,2,FALSE))/$K$3)</f>
        <v>0.9343434343426994</v>
      </c>
      <c r="C10" s="41">
        <f>IF($E$6=1,INDEX('THOMAS EINGABE'!$C$6:$AU$36,A10,VLOOKUP($E$4,$G$4:$H$15,2,FALSE)),INDEX('THOMAS EINGABE'!$C$6:$AU$36,A10,VLOOKUP($E$4,$G$4:$H$15,2,FALSE))/$K$4)</f>
        <v>0.653061224489697</v>
      </c>
      <c r="D10" t="s">
        <v>28</v>
      </c>
      <c r="G10" s="50">
        <v>7</v>
      </c>
      <c r="H10" s="51">
        <v>25</v>
      </c>
    </row>
    <row r="11" spans="1:8" ht="12.75">
      <c r="A11">
        <v>8</v>
      </c>
      <c r="B11" s="41">
        <f>IF($E$6=1,INDEX('MICHAEL EINGABE'!$C$6:$AU$36,A11,VLOOKUP($E$4,$G$4:$H$15,2,FALSE)),INDEX('MICHAEL EINGABE'!$C$6:$AU$36,A11,VLOOKUP($E$4,$G$4:$H$15,2,FALSE))/$K$3)</f>
        <v>0.5050505050505051</v>
      </c>
      <c r="C11" s="41">
        <f>IF($E$6=1,INDEX('THOMAS EINGABE'!$C$6:$AU$36,A11,VLOOKUP($E$4,$G$4:$H$15,2,FALSE)),INDEX('THOMAS EINGABE'!$C$6:$AU$36,A11,VLOOKUP($E$4,$G$4:$H$15,2,FALSE))/$K$4)</f>
        <v>0.17687074829922075</v>
      </c>
      <c r="D11" t="s">
        <v>29</v>
      </c>
      <c r="G11" s="50">
        <v>8</v>
      </c>
      <c r="H11" s="51">
        <v>29</v>
      </c>
    </row>
    <row r="12" spans="1:8" ht="12.75">
      <c r="A12">
        <v>9</v>
      </c>
      <c r="B12" s="41">
        <f>IF($E$6=1,INDEX('MICHAEL EINGABE'!$C$6:$AU$36,A12,VLOOKUP($E$4,$G$4:$H$15,2,FALSE)),INDEX('MICHAEL EINGABE'!$C$6:$AU$36,A12,VLOOKUP($E$4,$G$4:$H$15,2,FALSE))/$K$3)</f>
        <v>0.707070707071442</v>
      </c>
      <c r="C12" s="41">
        <f>IF($E$6=1,INDEX('THOMAS EINGABE'!$C$6:$AU$36,A12,VLOOKUP($E$4,$G$4:$H$15,2,FALSE)),INDEX('THOMAS EINGABE'!$C$6:$AU$36,A12,VLOOKUP($E$4,$G$4:$H$15,2,FALSE))/$K$4)</f>
        <v>0.2857142857143352</v>
      </c>
      <c r="D12" t="s">
        <v>30</v>
      </c>
      <c r="G12" s="50">
        <v>9</v>
      </c>
      <c r="H12" s="51">
        <v>33</v>
      </c>
    </row>
    <row r="13" spans="1:8" ht="12.75">
      <c r="A13">
        <v>10</v>
      </c>
      <c r="B13" s="41">
        <f>IF($E$6=1,INDEX('MICHAEL EINGABE'!$C$6:$AU$36,A13,VLOOKUP($E$4,$G$4:$H$15,2,FALSE)),INDEX('MICHAEL EINGABE'!$C$6:$AU$36,A13,VLOOKUP($E$4,$G$4:$H$15,2,FALSE))/$K$3)</f>
        <v>2.3989898989898992</v>
      </c>
      <c r="C13" s="41">
        <f>IF($E$6=1,INDEX('THOMAS EINGABE'!$C$6:$AU$36,A13,VLOOKUP($E$4,$G$4:$H$15,2,FALSE)),INDEX('THOMAS EINGABE'!$C$6:$AU$36,A13,VLOOKUP($E$4,$G$4:$H$15,2,FALSE))/$K$4)</f>
        <v>2.272108843537514</v>
      </c>
      <c r="D13" t="s">
        <v>31</v>
      </c>
      <c r="G13" s="50">
        <v>10</v>
      </c>
      <c r="H13" s="51">
        <v>37</v>
      </c>
    </row>
    <row r="14" spans="1:8" ht="12.75">
      <c r="A14">
        <v>11</v>
      </c>
      <c r="B14" s="41">
        <f>IF($E$6=1,INDEX('MICHAEL EINGABE'!$C$6:$AU$36,A14,VLOOKUP($E$4,$G$4:$H$15,2,FALSE)),INDEX('MICHAEL EINGABE'!$C$6:$AU$36,A14,VLOOKUP($E$4,$G$4:$H$15,2,FALSE))/$K$3)</f>
        <v>0.3914141414112016</v>
      </c>
      <c r="C14" s="41">
        <f>IF($E$6=1,INDEX('THOMAS EINGABE'!$C$6:$AU$36,A14,VLOOKUP($E$4,$G$4:$H$15,2,FALSE)),INDEX('THOMAS EINGABE'!$C$6:$AU$36,A14,VLOOKUP($E$4,$G$4:$H$15,2,FALSE))/$K$4)</f>
        <v>0</v>
      </c>
      <c r="D14" t="s">
        <v>32</v>
      </c>
      <c r="G14" s="50">
        <v>11</v>
      </c>
      <c r="H14" s="51">
        <v>41</v>
      </c>
    </row>
    <row r="15" spans="1:8" ht="12.75">
      <c r="A15">
        <v>12</v>
      </c>
      <c r="B15" s="41">
        <f>IF($E$6=1,INDEX('MICHAEL EINGABE'!$C$6:$AU$36,A15,VLOOKUP($E$4,$G$4:$H$15,2,FALSE)),INDEX('MICHAEL EINGABE'!$C$6:$AU$36,A15,VLOOKUP($E$4,$G$4:$H$15,2,FALSE))/$K$3)</f>
        <v>2.626262626264831</v>
      </c>
      <c r="C15" s="41">
        <f>IF($E$6=1,INDEX('THOMAS EINGABE'!$C$6:$AU$36,A15,VLOOKUP($E$4,$G$4:$H$15,2,FALSE)),INDEX('THOMAS EINGABE'!$C$6:$AU$36,A15,VLOOKUP($E$4,$G$4:$H$15,2,FALSE))/$K$4)</f>
        <v>2.612244897959035</v>
      </c>
      <c r="D15" t="s">
        <v>33</v>
      </c>
      <c r="G15" s="46">
        <v>12</v>
      </c>
      <c r="H15" s="48">
        <v>45</v>
      </c>
    </row>
    <row r="16" spans="1:3" ht="12.75">
      <c r="A16">
        <v>13</v>
      </c>
      <c r="B16" s="41">
        <f>IF($E$6=1,INDEX('MICHAEL EINGABE'!$C$6:$AU$36,A16,VLOOKUP($E$4,$G$4:$H$15,2,FALSE)),INDEX('MICHAEL EINGABE'!$C$6:$AU$36,A16,VLOOKUP($E$4,$G$4:$H$15,2,FALSE))/$K$3)</f>
        <v>0.39141414141487635</v>
      </c>
      <c r="C16" s="41">
        <f>IF($E$6=1,INDEX('THOMAS EINGABE'!$C$6:$AU$36,A16,VLOOKUP($E$4,$G$4:$H$15,2,FALSE)),INDEX('THOMAS EINGABE'!$C$6:$AU$36,A16,VLOOKUP($E$4,$G$4:$H$15,2,FALSE))/$K$4)</f>
        <v>0</v>
      </c>
    </row>
    <row r="17" spans="1:3" ht="12.75">
      <c r="A17">
        <v>14</v>
      </c>
      <c r="B17" s="41">
        <f>IF($E$6=1,INDEX('MICHAEL EINGABE'!$C$6:$AU$36,A17,VLOOKUP($E$4,$G$4:$H$15,2,FALSE)),INDEX('MICHAEL EINGABE'!$C$6:$AU$36,A17,VLOOKUP($E$4,$G$4:$H$15,2,FALSE))/$K$3)</f>
        <v>0.6691919191904493</v>
      </c>
      <c r="C17" s="41">
        <f>IF($E$6=1,INDEX('THOMAS EINGABE'!$C$6:$AU$36,A17,VLOOKUP($E$4,$G$4:$H$15,2,FALSE)),INDEX('THOMAS EINGABE'!$C$6:$AU$36,A17,VLOOKUP($E$4,$G$4:$H$15,2,FALSE))/$K$4)</f>
        <v>0.24489795918382198</v>
      </c>
    </row>
    <row r="18" spans="1:3" ht="12.75">
      <c r="A18">
        <v>15</v>
      </c>
      <c r="B18" s="41">
        <f>IF($E$6=1,INDEX('MICHAEL EINGABE'!$C$6:$AU$36,A18,VLOOKUP($E$4,$G$4:$H$15,2,FALSE)),INDEX('MICHAEL EINGABE'!$C$6:$AU$36,A18,VLOOKUP($E$4,$G$4:$H$15,2,FALSE))/$K$3)</f>
        <v>3.2954545454552804</v>
      </c>
      <c r="C18" s="41">
        <f>IF($E$6=1,INDEX('THOMAS EINGABE'!$C$6:$AU$36,A18,VLOOKUP($E$4,$G$4:$H$15,2,FALSE)),INDEX('THOMAS EINGABE'!$C$6:$AU$36,A18,VLOOKUP($E$4,$G$4:$H$15,2,FALSE))/$K$4)</f>
        <v>3.3197278911564134</v>
      </c>
    </row>
    <row r="19" spans="1:3" ht="12.75">
      <c r="A19">
        <v>16</v>
      </c>
      <c r="B19" s="41">
        <f>IF($E$6=1,INDEX('MICHAEL EINGABE'!$C$6:$AU$36,A19,VLOOKUP($E$4,$G$4:$H$15,2,FALSE)),INDEX('MICHAEL EINGABE'!$C$6:$AU$36,A19,VLOOKUP($E$4,$G$4:$H$15,2,FALSE))/$K$3)</f>
        <v>0.49242424242350746</v>
      </c>
      <c r="C19" s="41">
        <f>IF($E$6=1,INDEX('THOMAS EINGABE'!$C$6:$AU$36,A19,VLOOKUP($E$4,$G$4:$H$15,2,FALSE)),INDEX('THOMAS EINGABE'!$C$6:$AU$36,A19,VLOOKUP($E$4,$G$4:$H$15,2,FALSE))/$K$4)</f>
        <v>0.1360544217687075</v>
      </c>
    </row>
    <row r="20" spans="1:3" ht="12.75">
      <c r="A20">
        <v>17</v>
      </c>
      <c r="B20" s="41">
        <f>IF($E$6=1,INDEX('MICHAEL EINGABE'!$C$6:$AU$36,A20,VLOOKUP($E$4,$G$4:$H$15,2,FALSE)),INDEX('MICHAEL EINGABE'!$C$6:$AU$36,A20,VLOOKUP($E$4,$G$4:$H$15,2,FALSE))/$K$3)</f>
        <v>0.8964646464653814</v>
      </c>
      <c r="C20" s="41">
        <f>IF($E$6=1,INDEX('THOMAS EINGABE'!$C$6:$AU$36,A20,VLOOKUP($E$4,$G$4:$H$15,2,FALSE)),INDEX('THOMAS EINGABE'!$C$6:$AU$36,A20,VLOOKUP($E$4,$G$4:$H$15,2,FALSE))/$K$4)</f>
        <v>0.8163265306122449</v>
      </c>
    </row>
    <row r="21" spans="1:3" ht="12.75">
      <c r="A21">
        <v>18</v>
      </c>
      <c r="B21" s="41">
        <f>IF($E$6=1,INDEX('MICHAEL EINGABE'!$C$6:$AU$36,A21,VLOOKUP($E$4,$G$4:$H$15,2,FALSE)),INDEX('MICHAEL EINGABE'!$C$6:$AU$36,A21,VLOOKUP($E$4,$G$4:$H$15,2,FALSE))/$K$3)</f>
        <v>0.6313131313131313</v>
      </c>
      <c r="C21" s="41">
        <f>IF($E$6=1,INDEX('THOMAS EINGABE'!$C$6:$AU$36,A21,VLOOKUP($E$4,$G$4:$H$15,2,FALSE)),INDEX('THOMAS EINGABE'!$C$6:$AU$36,A21,VLOOKUP($E$4,$G$4:$H$15,2,FALSE))/$K$4)</f>
        <v>0</v>
      </c>
    </row>
    <row r="22" spans="1:3" ht="12.75">
      <c r="A22">
        <v>19</v>
      </c>
      <c r="B22" s="41">
        <f>IF($E$6=1,INDEX('MICHAEL EINGABE'!$C$6:$AU$36,A22,VLOOKUP($E$4,$G$4:$H$15,2,FALSE)),INDEX('MICHAEL EINGABE'!$C$6:$AU$36,A22,VLOOKUP($E$4,$G$4:$H$15,2,FALSE))/$K$3)</f>
        <v>0.9090909090887043</v>
      </c>
      <c r="C22" s="41">
        <f>IF($E$6=1,INDEX('THOMAS EINGABE'!$C$6:$AU$36,A22,VLOOKUP($E$4,$G$4:$H$15,2,FALSE)),INDEX('THOMAS EINGABE'!$C$6:$AU$36,A22,VLOOKUP($E$4,$G$4:$H$15,2,FALSE))/$K$4)</f>
        <v>0.5034013605443167</v>
      </c>
    </row>
    <row r="23" spans="1:3" ht="12.75">
      <c r="A23">
        <v>20</v>
      </c>
      <c r="B23" s="41">
        <f>IF($E$6=1,INDEX('MICHAEL EINGABE'!$C$6:$AU$36,A23,VLOOKUP($E$4,$G$4:$H$15,2,FALSE)),INDEX('MICHAEL EINGABE'!$C$6:$AU$36,A23,VLOOKUP($E$4,$G$4:$H$15,2,FALSE))/$K$3)</f>
        <v>0.4040404040418739</v>
      </c>
      <c r="C23" s="41">
        <f>IF($E$6=1,INDEX('THOMAS EINGABE'!$C$6:$AU$36,A23,VLOOKUP($E$4,$G$4:$H$15,2,FALSE)),INDEX('THOMAS EINGABE'!$C$6:$AU$36,A23,VLOOKUP($E$4,$G$4:$H$15,2,FALSE))/$K$4)</f>
        <v>0.013605442176672764</v>
      </c>
    </row>
    <row r="24" spans="1:3" ht="12.75">
      <c r="A24">
        <v>21</v>
      </c>
      <c r="B24" s="41">
        <f>IF($E$6=1,INDEX('MICHAEL EINGABE'!$C$6:$AU$36,A24,VLOOKUP($E$4,$G$4:$H$15,2,FALSE)),INDEX('MICHAEL EINGABE'!$C$6:$AU$36,A24,VLOOKUP($E$4,$G$4:$H$15,2,FALSE))/$K$3)</f>
        <v>0.5050505050505051</v>
      </c>
      <c r="C24" s="41">
        <f>IF($E$6=1,INDEX('THOMAS EINGABE'!$C$6:$AU$36,A24,VLOOKUP($E$4,$G$4:$H$15,2,FALSE)),INDEX('THOMAS EINGABE'!$C$6:$AU$36,A24,VLOOKUP($E$4,$G$4:$H$15,2,FALSE))/$K$4)</f>
        <v>0.09523809523819424</v>
      </c>
    </row>
    <row r="25" spans="1:3" ht="12.75">
      <c r="A25">
        <v>22</v>
      </c>
      <c r="B25" s="41">
        <f>IF($E$6=1,INDEX('MICHAEL EINGABE'!$C$6:$AU$36,A25,VLOOKUP($E$4,$G$4:$H$15,2,FALSE)),INDEX('MICHAEL EINGABE'!$C$6:$AU$36,A25,VLOOKUP($E$4,$G$4:$H$15,2,FALSE))/$K$3)</f>
        <v>0.44191919191919193</v>
      </c>
      <c r="C25" s="41">
        <f>IF($E$6=1,INDEX('THOMAS EINGABE'!$C$6:$AU$36,A25,VLOOKUP($E$4,$G$4:$H$15,2,FALSE)),INDEX('THOMAS EINGABE'!$C$6:$AU$36,A25,VLOOKUP($E$4,$G$4:$H$15,2,FALSE))/$K$4)</f>
        <v>0.02721088435384049</v>
      </c>
    </row>
    <row r="26" spans="1:3" ht="12.75">
      <c r="A26">
        <v>23</v>
      </c>
      <c r="B26" s="41">
        <f>IF($E$6=1,INDEX('MICHAEL EINGABE'!$C$6:$AU$36,A26,VLOOKUP($E$4,$G$4:$H$15,2,FALSE)),INDEX('MICHAEL EINGABE'!$C$6:$AU$36,A26,VLOOKUP($E$4,$G$4:$H$15,2,FALSE))/$K$3)</f>
        <v>0.6691919191904493</v>
      </c>
      <c r="C26" s="41">
        <f>IF($E$6=1,INDEX('THOMAS EINGABE'!$C$6:$AU$36,A26,VLOOKUP($E$4,$G$4:$H$15,2,FALSE)),INDEX('THOMAS EINGABE'!$C$6:$AU$36,A26,VLOOKUP($E$4,$G$4:$H$15,2,FALSE))/$K$4)</f>
        <v>0.02721088435359301</v>
      </c>
    </row>
    <row r="27" spans="1:3" ht="12.75">
      <c r="A27">
        <v>24</v>
      </c>
      <c r="B27" s="41">
        <f>IF($E$6=1,INDEX('MICHAEL EINGABE'!$C$6:$AU$36,A27,VLOOKUP($E$4,$G$4:$H$15,2,FALSE)),INDEX('MICHAEL EINGABE'!$C$6:$AU$36,A27,VLOOKUP($E$4,$G$4:$H$15,2,FALSE))/$K$3)</f>
        <v>0.4797979798001846</v>
      </c>
      <c r="C27" s="41">
        <f>IF($E$6=1,INDEX('THOMAS EINGABE'!$C$6:$AU$36,A27,VLOOKUP($E$4,$G$4:$H$15,2,FALSE)),INDEX('THOMAS EINGABE'!$C$6:$AU$36,A27,VLOOKUP($E$4,$G$4:$H$15,2,FALSE))/$K$4)</f>
        <v>0.14965986394562775</v>
      </c>
    </row>
    <row r="28" spans="1:3" ht="12.75">
      <c r="A28">
        <v>25</v>
      </c>
      <c r="B28" s="41">
        <f>IF($E$6=1,INDEX('MICHAEL EINGABE'!$C$6:$AU$36,A28,VLOOKUP($E$4,$G$4:$H$15,2,FALSE)),INDEX('MICHAEL EINGABE'!$C$6:$AU$36,A28,VLOOKUP($E$4,$G$4:$H$15,2,FALSE))/$K$3)</f>
        <v>0.5555555555548206</v>
      </c>
      <c r="C28" s="41">
        <f>IF($E$6=1,INDEX('THOMAS EINGABE'!$C$6:$AU$36,A28,VLOOKUP($E$4,$G$4:$H$15,2,FALSE)),INDEX('THOMAS EINGABE'!$C$6:$AU$36,A28,VLOOKUP($E$4,$G$4:$H$15,2,FALSE))/$K$4)</f>
        <v>0.20408163265306123</v>
      </c>
    </row>
    <row r="29" spans="1:3" ht="12.75">
      <c r="A29">
        <v>26</v>
      </c>
      <c r="B29" s="41">
        <f>IF($E$6=1,INDEX('MICHAEL EINGABE'!$C$6:$AU$36,A29,VLOOKUP($E$4,$G$4:$H$15,2,FALSE)),INDEX('MICHAEL EINGABE'!$C$6:$AU$36,A29,VLOOKUP($E$4,$G$4:$H$15,2,FALSE))/$K$3)</f>
        <v>2.904040404040404</v>
      </c>
      <c r="C29" s="41">
        <f>IF($E$6=1,INDEX('THOMAS EINGABE'!$C$6:$AU$36,A29,VLOOKUP($E$4,$G$4:$H$15,2,FALSE)),INDEX('THOMAS EINGABE'!$C$6:$AU$36,A29,VLOOKUP($E$4,$G$4:$H$15,2,FALSE))/$K$4)</f>
        <v>2.911564625850291</v>
      </c>
    </row>
    <row r="30" spans="1:3" ht="12.75">
      <c r="A30">
        <v>27</v>
      </c>
      <c r="B30" s="41">
        <f>IF($E$6=1,INDEX('MICHAEL EINGABE'!$C$6:$AU$36,A30,VLOOKUP($E$4,$G$4:$H$15,2,FALSE)),INDEX('MICHAEL EINGABE'!$C$6:$AU$36,A30,VLOOKUP($E$4,$G$4:$H$15,2,FALSE))/$K$3)</f>
        <v>0.6944444444444444</v>
      </c>
      <c r="C30" s="41">
        <f>IF($E$6=1,INDEX('THOMAS EINGABE'!$C$6:$AU$36,A30,VLOOKUP($E$4,$G$4:$H$15,2,FALSE)),INDEX('THOMAS EINGABE'!$C$6:$AU$36,A30,VLOOKUP($E$4,$G$4:$H$15,2,FALSE))/$K$4)</f>
        <v>0.3265306122448485</v>
      </c>
    </row>
    <row r="31" spans="1:3" ht="12.75">
      <c r="A31">
        <v>28</v>
      </c>
      <c r="B31" s="41">
        <f>IF($E$6=1,INDEX('MICHAEL EINGABE'!$C$6:$AU$36,A31,VLOOKUP($E$4,$G$4:$H$15,2,FALSE)),INDEX('MICHAEL EINGABE'!$C$6:$AU$36,A31,VLOOKUP($E$4,$G$4:$H$15,2,FALSE))/$K$3)</f>
        <v>0.39141414141487635</v>
      </c>
      <c r="C31" s="41">
        <f>IF($E$6=1,INDEX('THOMAS EINGABE'!$C$6:$AU$36,A31,VLOOKUP($E$4,$G$4:$H$15,2,FALSE)),INDEX('THOMAS EINGABE'!$C$6:$AU$36,A31,VLOOKUP($E$4,$G$4:$H$15,2,FALSE))/$K$4)</f>
        <v>0</v>
      </c>
    </row>
    <row r="32" spans="1:3" ht="12.75">
      <c r="A32">
        <v>29</v>
      </c>
      <c r="B32" s="41">
        <f>IF($E$6=1,INDEX('MICHAEL EINGABE'!$C$6:$AU$36,A32,VLOOKUP($E$4,$G$4:$H$15,2,FALSE)),INDEX('MICHAEL EINGABE'!$C$6:$AU$36,A32,VLOOKUP($E$4,$G$4:$H$15,2,FALSE))/$K$3)</f>
        <v>2.3611111111089063</v>
      </c>
      <c r="C32" s="41">
        <f>IF($E$6=1,INDEX('THOMAS EINGABE'!$C$6:$AU$36,A32,VLOOKUP($E$4,$G$4:$H$15,2,FALSE)),INDEX('THOMAS EINGABE'!$C$6:$AU$36,A32,VLOOKUP($E$4,$G$4:$H$15,2,FALSE))/$K$4)</f>
        <v>2.272108843537514</v>
      </c>
    </row>
    <row r="33" spans="1:3" ht="12.75">
      <c r="A33">
        <v>30</v>
      </c>
      <c r="B33" s="41">
        <f>IF($E$6=1,INDEX('MICHAEL EINGABE'!$C$6:$AU$36,A33,VLOOKUP($E$4,$G$4:$H$15,2,FALSE)),INDEX('MICHAEL EINGABE'!$C$6:$AU$36,A33,VLOOKUP($E$4,$G$4:$H$15,2,FALSE))/$K$3)</f>
        <v>0.4545454545461895</v>
      </c>
      <c r="C33" s="41">
        <f>IF($E$6=1,INDEX('THOMAS EINGABE'!$C$6:$AU$36,A33,VLOOKUP($E$4,$G$4:$H$15,2,FALSE)),INDEX('THOMAS EINGABE'!$C$6:$AU$36,A33,VLOOKUP($E$4,$G$4:$H$15,2,FALSE))/$K$4)</f>
        <v>0.02721088435384049</v>
      </c>
    </row>
    <row r="34" spans="1:3" ht="12.75">
      <c r="A34">
        <v>31</v>
      </c>
      <c r="B34" s="41">
        <f>IF($E$6=1,INDEX('MICHAEL EINGABE'!$C$6:$AU$36,A34,VLOOKUP($E$4,$G$4:$H$15,2,FALSE)),INDEX('MICHAEL EINGABE'!$C$6:$AU$36,A34,VLOOKUP($E$4,$G$4:$H$15,2,FALSE))/$K$3)</f>
        <v>0.5808080808088157</v>
      </c>
      <c r="C34" s="41">
        <f>IF($E$6=1,INDEX('THOMAS EINGABE'!$C$6:$AU$36,A34,VLOOKUP($E$4,$G$4:$H$15,2,FALSE)),INDEX('THOMAS EINGABE'!$C$6:$AU$36,A34,VLOOKUP($E$4,$G$4:$H$15,2,FALSE))/$K$4)</f>
        <v>0.23129251700665424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workbookViewId="0" topLeftCell="A1">
      <selection activeCell="A1" sqref="A1"/>
    </sheetView>
  </sheetViews>
  <sheetFormatPr defaultColWidth="11.421875" defaultRowHeight="12.75"/>
  <sheetData>
    <row r="1" spans="1:12" ht="4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42" t="s">
        <v>46</v>
      </c>
      <c r="B2" s="36"/>
      <c r="C2" s="36"/>
      <c r="D2" s="43" t="s">
        <v>53</v>
      </c>
      <c r="E2" s="43"/>
      <c r="F2" s="43" t="s">
        <v>54</v>
      </c>
      <c r="G2" s="43"/>
      <c r="H2" s="43"/>
      <c r="I2" s="43"/>
      <c r="J2" s="43"/>
      <c r="K2" s="43"/>
      <c r="L2" s="37"/>
    </row>
    <row r="3" spans="1:12" ht="5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31" spans="2:9" ht="12.75">
      <c r="B31" s="89" t="s">
        <v>50</v>
      </c>
      <c r="C31" s="90"/>
      <c r="D31" s="90"/>
      <c r="E31" s="52" t="str">
        <f>CONCATENATE(INDEX(Monatswerte!D4:D15,Monatswerte!E4,1),":")</f>
        <v>Dezember:</v>
      </c>
      <c r="F31" s="44" t="s">
        <v>51</v>
      </c>
      <c r="G31" s="53">
        <f>Michael</f>
        <v>33.825757575756846</v>
      </c>
      <c r="H31" s="55" t="str">
        <f>IF(select=2,"kWh pro kWp","kWh")</f>
        <v>kWh pro kWp</v>
      </c>
      <c r="I31" s="57">
        <f>IF(select=1,G31*0.518,"")</f>
      </c>
    </row>
    <row r="32" spans="2:9" ht="12.75">
      <c r="B32" s="46"/>
      <c r="C32" s="47"/>
      <c r="D32" s="47"/>
      <c r="E32" s="47"/>
      <c r="F32" s="45" t="s">
        <v>52</v>
      </c>
      <c r="G32" s="54">
        <f>Thomas</f>
        <v>24.217687074829936</v>
      </c>
      <c r="H32" s="56" t="str">
        <f>H31</f>
        <v>kWh pro kWp</v>
      </c>
      <c r="I32" s="58">
        <f>IF(select=1,G32*0.5453,"")</f>
      </c>
    </row>
  </sheetData>
  <sheetProtection sheet="1" objects="1" scenarios="1"/>
  <mergeCells count="1">
    <mergeCell ref="B31:D31"/>
  </mergeCells>
  <printOptions/>
  <pageMargins left="0.75" right="0.75" top="1" bottom="1" header="0.4921259845" footer="0.4921259845"/>
  <pageSetup fitToHeight="1" fitToWidth="1" horizontalDpi="300" verticalDpi="300" orientation="landscape" paperSize="9" scale="88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0.28125" style="0" customWidth="1"/>
    <col min="2" max="4" width="12.7109375" style="0" customWidth="1"/>
    <col min="5" max="5" width="5.140625" style="0" customWidth="1"/>
    <col min="6" max="6" width="5.57421875" style="0" customWidth="1"/>
    <col min="7" max="10" width="12.7109375" style="0" customWidth="1"/>
    <col min="11" max="11" width="5.140625" style="0" customWidth="1"/>
    <col min="13" max="13" width="3.7109375" style="0" customWidth="1"/>
  </cols>
  <sheetData>
    <row r="1" spans="1:6" ht="15.75">
      <c r="A1" s="22" t="s">
        <v>64</v>
      </c>
      <c r="F1" s="1" t="s">
        <v>58</v>
      </c>
    </row>
    <row r="3" spans="1:11" ht="25.5">
      <c r="A3" s="63" t="s">
        <v>21</v>
      </c>
      <c r="B3" s="59" t="s">
        <v>59</v>
      </c>
      <c r="C3" s="23" t="s">
        <v>60</v>
      </c>
      <c r="D3" s="61" t="s">
        <v>63</v>
      </c>
      <c r="E3" s="27" t="s">
        <v>65</v>
      </c>
      <c r="G3" s="63" t="s">
        <v>21</v>
      </c>
      <c r="H3" s="60" t="s">
        <v>61</v>
      </c>
      <c r="I3" s="24" t="s">
        <v>62</v>
      </c>
      <c r="J3" s="61" t="s">
        <v>63</v>
      </c>
      <c r="K3" s="27" t="s">
        <v>65</v>
      </c>
    </row>
    <row r="4" spans="1:13" ht="12.75">
      <c r="A4" s="5" t="s">
        <v>22</v>
      </c>
      <c r="B4" s="85">
        <v>245.52</v>
      </c>
      <c r="C4" s="65" t="str">
        <f>IF('VERGLEICH MONAT'!B4=0," ",'VERGLEICH MONAT'!B4)</f>
        <v> </v>
      </c>
      <c r="D4" s="65">
        <f aca="true" t="shared" si="0" ref="D4:D15">IF(C4=" ","",C4-B4)</f>
      </c>
      <c r="E4" s="66">
        <f>'VERGLEICH MONAT'!D4</f>
        <v>31</v>
      </c>
      <c r="F4" s="67"/>
      <c r="G4" s="68" t="s">
        <v>22</v>
      </c>
      <c r="H4" s="69">
        <v>211.79025</v>
      </c>
      <c r="I4" s="65">
        <f>IF('VERGLEICH MONAT'!G4=0," ",'VERGLEICH MONAT'!G4)</f>
        <v>384.2999999999993</v>
      </c>
      <c r="J4" s="65">
        <f aca="true" t="shared" si="1" ref="J4:J15">IF(I4=" ","",I4-H4)</f>
        <v>172.5097499999993</v>
      </c>
      <c r="K4" s="66">
        <f>'VERGLEICH MONAT'!I4</f>
        <v>31</v>
      </c>
      <c r="L4" s="67"/>
      <c r="M4" s="67"/>
    </row>
    <row r="5" spans="1:13" ht="12.75">
      <c r="A5" s="25" t="s">
        <v>23</v>
      </c>
      <c r="B5" s="85">
        <v>289.08</v>
      </c>
      <c r="C5" s="65" t="str">
        <f>IF('VERGLEICH MONAT'!B5=0," ",'VERGLEICH MONAT'!B5)</f>
        <v> </v>
      </c>
      <c r="D5" s="65">
        <f t="shared" si="0"/>
      </c>
      <c r="E5" s="66">
        <f>'VERGLEICH MONAT'!D5</f>
        <v>28</v>
      </c>
      <c r="F5" s="67"/>
      <c r="G5" s="70" t="s">
        <v>23</v>
      </c>
      <c r="H5" s="71">
        <v>309.25125</v>
      </c>
      <c r="I5" s="65">
        <f>IF('VERGLEICH MONAT'!G5=0," ",'VERGLEICH MONAT'!G5)</f>
        <v>290.40000000000055</v>
      </c>
      <c r="J5" s="65">
        <f t="shared" si="1"/>
        <v>-18.85124999999948</v>
      </c>
      <c r="K5" s="66">
        <f>'VERGLEICH MONAT'!I5</f>
        <v>28</v>
      </c>
      <c r="L5" s="67"/>
      <c r="M5" s="67"/>
    </row>
    <row r="6" spans="1:13" ht="12.75">
      <c r="A6" s="25" t="s">
        <v>24</v>
      </c>
      <c r="B6" s="85">
        <v>632.016</v>
      </c>
      <c r="C6" s="65" t="str">
        <f>IF('VERGLEICH MONAT'!B6=0," ",'VERGLEICH MONAT'!B6)</f>
        <v> </v>
      </c>
      <c r="D6" s="65">
        <f t="shared" si="0"/>
      </c>
      <c r="E6" s="66">
        <f>'VERGLEICH MONAT'!D6</f>
        <v>31</v>
      </c>
      <c r="F6" s="67"/>
      <c r="G6" s="70" t="s">
        <v>24</v>
      </c>
      <c r="H6" s="71">
        <v>593.450025</v>
      </c>
      <c r="I6" s="65">
        <f>IF('VERGLEICH MONAT'!G6=0," ",'VERGLEICH MONAT'!G6)</f>
        <v>596.1999999999998</v>
      </c>
      <c r="J6" s="65">
        <f t="shared" si="1"/>
        <v>2.7499749999998357</v>
      </c>
      <c r="K6" s="66">
        <f>'VERGLEICH MONAT'!I6</f>
        <v>31</v>
      </c>
      <c r="L6" s="67"/>
      <c r="M6" s="67"/>
    </row>
    <row r="7" spans="1:13" ht="12.75">
      <c r="A7" s="25" t="s">
        <v>25</v>
      </c>
      <c r="B7" s="85">
        <v>736.56</v>
      </c>
      <c r="C7" s="65" t="str">
        <f>IF('VERGLEICH MONAT'!B7=0," ",'VERGLEICH MONAT'!B7)</f>
        <v> </v>
      </c>
      <c r="D7" s="65">
        <f t="shared" si="0"/>
      </c>
      <c r="E7" s="66">
        <f>'VERGLEICH MONAT'!D7</f>
        <v>30</v>
      </c>
      <c r="F7" s="67"/>
      <c r="G7" s="70" t="s">
        <v>25</v>
      </c>
      <c r="H7" s="71">
        <v>712.215</v>
      </c>
      <c r="I7" s="65">
        <f>IF('VERGLEICH MONAT'!G7=0," ",'VERGLEICH MONAT'!G7)</f>
        <v>619</v>
      </c>
      <c r="J7" s="65">
        <f t="shared" si="1"/>
        <v>-93.21500000000003</v>
      </c>
      <c r="K7" s="66">
        <f>'VERGLEICH MONAT'!I7</f>
        <v>30</v>
      </c>
      <c r="L7" s="67"/>
      <c r="M7" s="67"/>
    </row>
    <row r="8" spans="1:13" ht="12.75">
      <c r="A8" s="25" t="s">
        <v>26</v>
      </c>
      <c r="B8" s="85">
        <v>823.68</v>
      </c>
      <c r="C8" s="65" t="str">
        <f>IF('VERGLEICH MONAT'!B8=0," ",'VERGLEICH MONAT'!B8)</f>
        <v> </v>
      </c>
      <c r="D8" s="65">
        <f t="shared" si="0"/>
      </c>
      <c r="E8" s="66">
        <f>'VERGLEICH MONAT'!D8</f>
        <v>31</v>
      </c>
      <c r="F8" s="67"/>
      <c r="G8" s="70" t="s">
        <v>26</v>
      </c>
      <c r="H8" s="71">
        <v>708.4665</v>
      </c>
      <c r="I8" s="65">
        <f>IF('VERGLEICH MONAT'!G8=0," ",'VERGLEICH MONAT'!G8)</f>
        <v>845</v>
      </c>
      <c r="J8" s="65">
        <f t="shared" si="1"/>
        <v>136.5335</v>
      </c>
      <c r="K8" s="66">
        <f>'VERGLEICH MONAT'!I8</f>
        <v>31</v>
      </c>
      <c r="L8" s="67"/>
      <c r="M8" s="67"/>
    </row>
    <row r="9" spans="1:13" ht="12.75">
      <c r="A9" s="25" t="s">
        <v>27</v>
      </c>
      <c r="B9" s="85">
        <v>917.136</v>
      </c>
      <c r="C9" s="65" t="str">
        <f>IF('VERGLEICH MONAT'!B9=0," ",'VERGLEICH MONAT'!B9)</f>
        <v> </v>
      </c>
      <c r="D9" s="65">
        <f t="shared" si="0"/>
      </c>
      <c r="E9" s="66">
        <f>'VERGLEICH MONAT'!D9</f>
        <v>30</v>
      </c>
      <c r="F9" s="67"/>
      <c r="G9" s="70" t="s">
        <v>27</v>
      </c>
      <c r="H9" s="71">
        <v>774.69</v>
      </c>
      <c r="I9" s="65">
        <f>IF('VERGLEICH MONAT'!G9=0," ",'VERGLEICH MONAT'!G9)</f>
        <v>922</v>
      </c>
      <c r="J9" s="65">
        <f t="shared" si="1"/>
        <v>147.30999999999995</v>
      </c>
      <c r="K9" s="66">
        <f>'VERGLEICH MONAT'!I9</f>
        <v>30</v>
      </c>
      <c r="L9" s="67"/>
      <c r="M9" s="67"/>
    </row>
    <row r="10" spans="1:13" ht="12.75">
      <c r="A10" s="25" t="s">
        <v>28</v>
      </c>
      <c r="B10" s="85">
        <v>889.4159999999999</v>
      </c>
      <c r="C10" s="65" t="str">
        <f>IF('VERGLEICH MONAT'!B10=0," ",'VERGLEICH MONAT'!B10)</f>
        <v> </v>
      </c>
      <c r="D10" s="65">
        <f t="shared" si="0"/>
      </c>
      <c r="E10" s="66">
        <f>'VERGLEICH MONAT'!D10</f>
        <v>31</v>
      </c>
      <c r="F10" s="67"/>
      <c r="G10" s="70" t="s">
        <v>28</v>
      </c>
      <c r="H10" s="71">
        <v>693.4725</v>
      </c>
      <c r="I10" s="65">
        <f>IF('VERGLEICH MONAT'!G10=0," ",'VERGLEICH MONAT'!G10)</f>
        <v>1039.2999999999993</v>
      </c>
      <c r="J10" s="65">
        <f t="shared" si="1"/>
        <v>345.8274999999993</v>
      </c>
      <c r="K10" s="66">
        <f>'VERGLEICH MONAT'!I10</f>
        <v>31</v>
      </c>
      <c r="L10" s="67"/>
      <c r="M10" s="67"/>
    </row>
    <row r="11" spans="1:13" ht="12.75">
      <c r="A11" s="25" t="s">
        <v>29</v>
      </c>
      <c r="B11" s="85">
        <v>776.16</v>
      </c>
      <c r="C11" s="65" t="str">
        <f>IF('VERGLEICH MONAT'!B11=0," ",'VERGLEICH MONAT'!B11)</f>
        <v> </v>
      </c>
      <c r="D11" s="65">
        <f t="shared" si="0"/>
      </c>
      <c r="E11" s="66">
        <f>'VERGLEICH MONAT'!D11</f>
        <v>31</v>
      </c>
      <c r="F11" s="67"/>
      <c r="G11" s="70" t="s">
        <v>29</v>
      </c>
      <c r="H11" s="71">
        <v>726.646725</v>
      </c>
      <c r="I11" s="65">
        <f>IF('VERGLEICH MONAT'!G11=0," ",'VERGLEICH MONAT'!G11)</f>
        <v>629.7000000000007</v>
      </c>
      <c r="J11" s="65">
        <f t="shared" si="1"/>
        <v>-96.94672499999922</v>
      </c>
      <c r="K11" s="66">
        <f>'VERGLEICH MONAT'!I11</f>
        <v>31</v>
      </c>
      <c r="L11" s="67"/>
      <c r="M11" s="67"/>
    </row>
    <row r="12" spans="1:13" ht="12.75">
      <c r="A12" s="25" t="s">
        <v>30</v>
      </c>
      <c r="B12" s="85">
        <v>738.9359999999999</v>
      </c>
      <c r="C12" s="65">
        <f>IF('VERGLEICH MONAT'!B12=0," ",'VERGLEICH MONAT'!B12)</f>
        <v>351.6000000000058</v>
      </c>
      <c r="D12" s="65">
        <f t="shared" si="0"/>
        <v>-387.3359999999941</v>
      </c>
      <c r="E12" s="66">
        <f>'VERGLEICH MONAT'!D12</f>
        <v>30</v>
      </c>
      <c r="F12" s="67"/>
      <c r="G12" s="70" t="s">
        <v>30</v>
      </c>
      <c r="H12" s="71">
        <v>662.235</v>
      </c>
      <c r="I12" s="65">
        <f>IF('VERGLEICH MONAT'!G12=0," ",'VERGLEICH MONAT'!G12)</f>
        <v>827.7000000000007</v>
      </c>
      <c r="J12" s="65">
        <f t="shared" si="1"/>
        <v>165.4650000000007</v>
      </c>
      <c r="K12" s="66">
        <f>'VERGLEICH MONAT'!I12</f>
        <v>30</v>
      </c>
      <c r="L12" s="67"/>
      <c r="M12" s="67"/>
    </row>
    <row r="13" spans="1:13" ht="12.75">
      <c r="A13" s="25" t="s">
        <v>31</v>
      </c>
      <c r="B13" s="85">
        <v>556.776</v>
      </c>
      <c r="C13" s="65">
        <f>IF('VERGLEICH MONAT'!B13=0," ",'VERGLEICH MONAT'!B13)</f>
        <v>660</v>
      </c>
      <c r="D13" s="65">
        <f t="shared" si="0"/>
        <v>103.22400000000005</v>
      </c>
      <c r="E13" s="66">
        <f>'VERGLEICH MONAT'!D13</f>
        <v>31</v>
      </c>
      <c r="F13" s="67"/>
      <c r="G13" s="70" t="s">
        <v>31</v>
      </c>
      <c r="H13" s="71">
        <v>459.816</v>
      </c>
      <c r="I13" s="65">
        <f>IF('VERGLEICH MONAT'!G13=0," ",'VERGLEICH MONAT'!G13)</f>
        <v>560.3999999999996</v>
      </c>
      <c r="J13" s="65">
        <f t="shared" si="1"/>
        <v>100.58399999999966</v>
      </c>
      <c r="K13" s="66">
        <f>'VERGLEICH MONAT'!I13</f>
        <v>31</v>
      </c>
      <c r="L13" s="67"/>
      <c r="M13" s="67"/>
    </row>
    <row r="14" spans="1:13" ht="12.75">
      <c r="A14" s="25" t="s">
        <v>32</v>
      </c>
      <c r="B14" s="85">
        <v>237.6</v>
      </c>
      <c r="C14" s="65">
        <f>IF('VERGLEICH MONAT'!B14=0," ",'VERGLEICH MONAT'!B14)</f>
        <v>370.8999999999942</v>
      </c>
      <c r="D14" s="65">
        <f t="shared" si="0"/>
        <v>133.29999999999418</v>
      </c>
      <c r="E14" s="66">
        <f>'VERGLEICH MONAT'!D14</f>
        <v>30</v>
      </c>
      <c r="F14" s="67"/>
      <c r="G14" s="70" t="s">
        <v>32</v>
      </c>
      <c r="H14" s="71">
        <v>219.28725</v>
      </c>
      <c r="I14" s="65">
        <f>IF('VERGLEICH MONAT'!G14=0," ",'VERGLEICH MONAT'!G14)</f>
        <v>286.7999999999993</v>
      </c>
      <c r="J14" s="65">
        <f t="shared" si="1"/>
        <v>67.51274999999927</v>
      </c>
      <c r="K14" s="66">
        <f>'VERGLEICH MONAT'!I14</f>
        <v>30</v>
      </c>
      <c r="L14" s="67"/>
      <c r="M14" s="67"/>
    </row>
    <row r="15" spans="1:13" ht="12.75">
      <c r="A15" s="26" t="s">
        <v>33</v>
      </c>
      <c r="B15" s="85">
        <v>166.32</v>
      </c>
      <c r="C15" s="65">
        <f>IF('VERGLEICH MONAT'!B15=0," ",'VERGLEICH MONAT'!B15)</f>
        <v>267.8999999999942</v>
      </c>
      <c r="D15" s="65">
        <f t="shared" si="0"/>
        <v>101.57999999999419</v>
      </c>
      <c r="E15" s="66">
        <f>'VERGLEICH MONAT'!D15</f>
        <v>31</v>
      </c>
      <c r="F15" s="67"/>
      <c r="G15" s="72" t="s">
        <v>33</v>
      </c>
      <c r="H15" s="71">
        <v>176.1795</v>
      </c>
      <c r="I15" s="65">
        <f>IF('VERGLEICH MONAT'!G15=0," ",'VERGLEICH MONAT'!G15)</f>
        <v>178</v>
      </c>
      <c r="J15" s="65">
        <f t="shared" si="1"/>
        <v>1.8205000000000098</v>
      </c>
      <c r="K15" s="66">
        <f>'VERGLEICH MONAT'!I15</f>
        <v>31</v>
      </c>
      <c r="L15" s="67"/>
      <c r="M15" s="67"/>
    </row>
    <row r="16" spans="2:13" ht="12.75">
      <c r="B16" s="73"/>
      <c r="C16" s="73"/>
      <c r="D16" s="67"/>
      <c r="E16" s="66"/>
      <c r="F16" s="67"/>
      <c r="G16" s="67"/>
      <c r="H16" s="73"/>
      <c r="I16" s="73"/>
      <c r="J16" s="67"/>
      <c r="K16" s="74"/>
      <c r="L16" s="67"/>
      <c r="M16" s="67"/>
    </row>
    <row r="17" spans="1:13" ht="12.75">
      <c r="A17" s="1" t="s">
        <v>37</v>
      </c>
      <c r="B17" s="75">
        <f>SUM(B4:B15)</f>
        <v>7009.199999999999</v>
      </c>
      <c r="C17" s="75">
        <f>SUM(C4:C15)</f>
        <v>1650.3999999999942</v>
      </c>
      <c r="D17" s="75">
        <f>SUM(D4:D15)</f>
        <v>-49.232000000005684</v>
      </c>
      <c r="E17" s="66">
        <f>SUM(E4:E15)</f>
        <v>365</v>
      </c>
      <c r="F17" s="67"/>
      <c r="G17" s="76" t="s">
        <v>37</v>
      </c>
      <c r="H17" s="75">
        <f>SUM(H4:H15)</f>
        <v>6247.5</v>
      </c>
      <c r="I17" s="75">
        <f>SUM(I4:I15)</f>
        <v>7178.799999999999</v>
      </c>
      <c r="J17" s="75">
        <f>SUM(J4:J15)</f>
        <v>931.2999999999994</v>
      </c>
      <c r="K17" s="66">
        <f>SUM(K4:K15)</f>
        <v>365</v>
      </c>
      <c r="L17" s="67"/>
      <c r="M17" s="67"/>
    </row>
    <row r="18" spans="1:13" ht="12.75">
      <c r="A18" s="62"/>
      <c r="B18" s="77"/>
      <c r="C18" s="67"/>
      <c r="D18" s="67"/>
      <c r="E18" s="67"/>
      <c r="F18" s="78"/>
      <c r="G18" s="77"/>
      <c r="H18" s="67"/>
      <c r="I18" s="67"/>
      <c r="J18" s="67"/>
      <c r="K18" s="67"/>
      <c r="L18" s="67"/>
      <c r="M18" s="67"/>
    </row>
    <row r="19" spans="2:13" ht="12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2.75">
      <c r="A20" s="64" t="s">
        <v>67</v>
      </c>
      <c r="B20" s="79"/>
      <c r="C20" s="79"/>
      <c r="D20" s="79"/>
      <c r="E20" s="79"/>
      <c r="F20" s="80" t="str">
        <f>IF(Monatswerte!K6=1,CONCATENATE("SOLL - IST VERGLEICH PV-ANLAGE MICHAEL IM JAHR ",'VERGLEICH MONAT'!G1,),CONCATENATE("SOLL - IST VERGLEICH PV-ANLAGE THOMAS IM JAHR ",'VERGLEICH MONAT'!G1))</f>
        <v>SOLL - IST VERGLEICH PV-ANLAGE THOMAS IM JAHR 2006</v>
      </c>
      <c r="G20" s="79"/>
      <c r="H20" s="79"/>
      <c r="I20" s="79"/>
      <c r="J20" s="79"/>
      <c r="K20" s="79"/>
      <c r="L20" s="79"/>
      <c r="M20" s="79"/>
    </row>
    <row r="24" spans="7:9" ht="16.5" customHeight="1">
      <c r="G24" s="81" t="s">
        <v>21</v>
      </c>
      <c r="H24" s="82" t="str">
        <f>IF(Monatswerte!$K$6=1,"Michael SOLL","Thomas SOLL")</f>
        <v>Thomas SOLL</v>
      </c>
      <c r="I24" s="82" t="str">
        <f>IF(Monatswerte!$K$6=1,"Michael IST","Thomas IST")</f>
        <v>Thomas IST</v>
      </c>
    </row>
    <row r="25" spans="7:9" ht="12.75">
      <c r="G25" s="83" t="s">
        <v>22</v>
      </c>
      <c r="H25" s="84">
        <f>IF(Monatswerte!$K$6=1,'SOLL-IST-VERGLEICH'!B4,'SOLL-IST-VERGLEICH'!H4)</f>
        <v>211.79025</v>
      </c>
      <c r="I25" s="84">
        <f>IF(IF(Monatswerte!$K$6=1,'SOLL-IST-VERGLEICH'!C4,'SOLL-IST-VERGLEICH'!I4)=" ",NA(),IF(Monatswerte!$K$6=1,'SOLL-IST-VERGLEICH'!C4,'SOLL-IST-VERGLEICH'!I4))</f>
        <v>384.2999999999993</v>
      </c>
    </row>
    <row r="26" spans="7:9" ht="12.75">
      <c r="G26" s="83" t="s">
        <v>23</v>
      </c>
      <c r="H26" s="84">
        <f>IF(Monatswerte!$K$6=1,'SOLL-IST-VERGLEICH'!B5,'SOLL-IST-VERGLEICH'!H5)</f>
        <v>309.25125</v>
      </c>
      <c r="I26" s="84">
        <f>IF(IF(Monatswerte!$K$6=1,'SOLL-IST-VERGLEICH'!C5,'SOLL-IST-VERGLEICH'!I5)=" ",NA(),IF(Monatswerte!$K$6=1,'SOLL-IST-VERGLEICH'!C5,'SOLL-IST-VERGLEICH'!I5))</f>
        <v>290.40000000000055</v>
      </c>
    </row>
    <row r="27" spans="7:9" ht="12.75">
      <c r="G27" s="83" t="s">
        <v>24</v>
      </c>
      <c r="H27" s="84">
        <f>IF(Monatswerte!$K$6=1,'SOLL-IST-VERGLEICH'!B6,'SOLL-IST-VERGLEICH'!H6)</f>
        <v>593.450025</v>
      </c>
      <c r="I27" s="84">
        <f>IF(IF(Monatswerte!$K$6=1,'SOLL-IST-VERGLEICH'!C6,'SOLL-IST-VERGLEICH'!I6)=" ",NA(),IF(Monatswerte!$K$6=1,'SOLL-IST-VERGLEICH'!C6,'SOLL-IST-VERGLEICH'!I6))</f>
        <v>596.1999999999998</v>
      </c>
    </row>
    <row r="28" spans="7:9" ht="12.75">
      <c r="G28" s="83" t="s">
        <v>25</v>
      </c>
      <c r="H28" s="84">
        <f>IF(Monatswerte!$K$6=1,'SOLL-IST-VERGLEICH'!B7,'SOLL-IST-VERGLEICH'!H7)</f>
        <v>712.215</v>
      </c>
      <c r="I28" s="84">
        <f>IF(IF(Monatswerte!$K$6=1,'SOLL-IST-VERGLEICH'!C7,'SOLL-IST-VERGLEICH'!I7)=" ",NA(),IF(Monatswerte!$K$6=1,'SOLL-IST-VERGLEICH'!C7,'SOLL-IST-VERGLEICH'!I7))</f>
        <v>619</v>
      </c>
    </row>
    <row r="29" spans="7:9" ht="12.75">
      <c r="G29" s="83" t="s">
        <v>26</v>
      </c>
      <c r="H29" s="84">
        <f>IF(Monatswerte!$K$6=1,'SOLL-IST-VERGLEICH'!B8,'SOLL-IST-VERGLEICH'!H8)</f>
        <v>708.4665</v>
      </c>
      <c r="I29" s="84">
        <f>IF(IF(Monatswerte!$K$6=1,'SOLL-IST-VERGLEICH'!C8,'SOLL-IST-VERGLEICH'!I8)=" ",NA(),IF(Monatswerte!$K$6=1,'SOLL-IST-VERGLEICH'!C8,'SOLL-IST-VERGLEICH'!I8))</f>
        <v>845</v>
      </c>
    </row>
    <row r="30" spans="7:9" ht="12.75">
      <c r="G30" s="83" t="s">
        <v>27</v>
      </c>
      <c r="H30" s="84">
        <f>IF(Monatswerte!$K$6=1,'SOLL-IST-VERGLEICH'!B9,'SOLL-IST-VERGLEICH'!H9)</f>
        <v>774.69</v>
      </c>
      <c r="I30" s="84">
        <f>IF(IF(Monatswerte!$K$6=1,'SOLL-IST-VERGLEICH'!C9,'SOLL-IST-VERGLEICH'!I9)=" ",NA(),IF(Monatswerte!$K$6=1,'SOLL-IST-VERGLEICH'!C9,'SOLL-IST-VERGLEICH'!I9))</f>
        <v>922</v>
      </c>
    </row>
    <row r="31" spans="7:9" ht="12.75">
      <c r="G31" s="83" t="s">
        <v>28</v>
      </c>
      <c r="H31" s="84">
        <f>IF(Monatswerte!$K$6=1,'SOLL-IST-VERGLEICH'!B10,'SOLL-IST-VERGLEICH'!H10)</f>
        <v>693.4725</v>
      </c>
      <c r="I31" s="84">
        <f>IF(IF(Monatswerte!$K$6=1,'SOLL-IST-VERGLEICH'!C10,'SOLL-IST-VERGLEICH'!I10)=" ",NA(),IF(Monatswerte!$K$6=1,'SOLL-IST-VERGLEICH'!C10,'SOLL-IST-VERGLEICH'!I10))</f>
        <v>1039.2999999999993</v>
      </c>
    </row>
    <row r="32" spans="7:9" ht="12.75">
      <c r="G32" s="83" t="s">
        <v>29</v>
      </c>
      <c r="H32" s="84">
        <f>IF(Monatswerte!$K$6=1,'SOLL-IST-VERGLEICH'!B11,'SOLL-IST-VERGLEICH'!H11)</f>
        <v>726.646725</v>
      </c>
      <c r="I32" s="84">
        <f>IF(IF(Monatswerte!$K$6=1,'SOLL-IST-VERGLEICH'!C11,'SOLL-IST-VERGLEICH'!I11)=" ",NA(),IF(Monatswerte!$K$6=1,'SOLL-IST-VERGLEICH'!C11,'SOLL-IST-VERGLEICH'!I11))</f>
        <v>629.7000000000007</v>
      </c>
    </row>
    <row r="33" spans="7:9" ht="12.75">
      <c r="G33" s="83" t="s">
        <v>30</v>
      </c>
      <c r="H33" s="84">
        <f>IF(Monatswerte!$K$6=1,'SOLL-IST-VERGLEICH'!B12,'SOLL-IST-VERGLEICH'!H12)</f>
        <v>662.235</v>
      </c>
      <c r="I33" s="84">
        <f>IF(IF(Monatswerte!$K$6=1,'SOLL-IST-VERGLEICH'!C12,'SOLL-IST-VERGLEICH'!I12)=" ",NA(),IF(Monatswerte!$K$6=1,'SOLL-IST-VERGLEICH'!C12,'SOLL-IST-VERGLEICH'!I12))</f>
        <v>827.7000000000007</v>
      </c>
    </row>
    <row r="34" spans="7:9" ht="12.75">
      <c r="G34" s="83" t="s">
        <v>31</v>
      </c>
      <c r="H34" s="84">
        <f>IF(Monatswerte!$K$6=1,'SOLL-IST-VERGLEICH'!B13,'SOLL-IST-VERGLEICH'!H13)</f>
        <v>459.816</v>
      </c>
      <c r="I34" s="84">
        <f>IF(IF(Monatswerte!$K$6=1,'SOLL-IST-VERGLEICH'!C13,'SOLL-IST-VERGLEICH'!I13)=" ",NA(),IF(Monatswerte!$K$6=1,'SOLL-IST-VERGLEICH'!C13,'SOLL-IST-VERGLEICH'!I13))</f>
        <v>560.3999999999996</v>
      </c>
    </row>
    <row r="35" spans="7:9" ht="12.75">
      <c r="G35" s="83" t="s">
        <v>32</v>
      </c>
      <c r="H35" s="84">
        <f>IF(Monatswerte!$K$6=1,'SOLL-IST-VERGLEICH'!B14,'SOLL-IST-VERGLEICH'!H14)</f>
        <v>219.28725</v>
      </c>
      <c r="I35" s="84">
        <f>IF(IF(Monatswerte!$K$6=1,'SOLL-IST-VERGLEICH'!C14,'SOLL-IST-VERGLEICH'!I14)=" ",NA(),IF(Monatswerte!$K$6=1,'SOLL-IST-VERGLEICH'!C14,'SOLL-IST-VERGLEICH'!I14))</f>
        <v>286.7999999999993</v>
      </c>
    </row>
    <row r="36" spans="7:9" ht="12.75">
      <c r="G36" s="83" t="s">
        <v>33</v>
      </c>
      <c r="H36" s="84">
        <f>IF(Monatswerte!$K$6=1,'SOLL-IST-VERGLEICH'!B15,'SOLL-IST-VERGLEICH'!H15)</f>
        <v>176.1795</v>
      </c>
      <c r="I36" s="84">
        <f>IF(IF(Monatswerte!$K$6=1,'SOLL-IST-VERGLEICH'!C15,'SOLL-IST-VERGLEICH'!I15)=" ",NA(),IF(Monatswerte!$K$6=1,'SOLL-IST-VERGLEICH'!C15,'SOLL-IST-VERGLEICH'!I15))</f>
        <v>178</v>
      </c>
    </row>
  </sheetData>
  <sheetProtection sheet="1" objects="1" scenarios="1"/>
  <conditionalFormatting sqref="J4:J15 J17 D17 D4:D15">
    <cfRule type="cellIs" priority="1" dxfId="0" operator="lessThan" stopIfTrue="1">
      <formula>0</formula>
    </cfRule>
  </conditionalFormatting>
  <printOptions/>
  <pageMargins left="0.56" right="0.36" top="0.67" bottom="0.36" header="0.4921259845" footer="0.22"/>
  <pageSetup fitToHeight="1" fitToWidth="1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Rühlmann</dc:creator>
  <cp:keywords/>
  <dc:description/>
  <cp:lastModifiedBy>Moles</cp:lastModifiedBy>
  <cp:lastPrinted>2006-11-25T10:51:54Z</cp:lastPrinted>
  <dcterms:created xsi:type="dcterms:W3CDTF">2006-10-29T08:34:23Z</dcterms:created>
  <dcterms:modified xsi:type="dcterms:W3CDTF">2007-01-01T15:00:45Z</dcterms:modified>
  <cp:category/>
  <cp:version/>
  <cp:contentType/>
  <cp:contentStatus/>
</cp:coreProperties>
</file>